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urcan Dosyalar\ozel\satis\yeni_yönetmelige_gore_hesaplar(sifreli)\statik_hesaplar\"/>
    </mc:Choice>
  </mc:AlternateContent>
  <xr:revisionPtr revIDLastSave="0" documentId="13_ncr:1_{40041F39-5E02-4583-B7E6-FE3ECEACE045}" xr6:coauthVersionLast="47" xr6:coauthVersionMax="47" xr10:uidLastSave="{00000000-0000-0000-0000-000000000000}"/>
  <bookViews>
    <workbookView xWindow="-120" yWindow="-120" windowWidth="29040" windowHeight="15840" xr2:uid="{F930A059-5B7A-4293-949E-CC54B191DC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6" i="1" l="1"/>
  <c r="M138" i="1"/>
  <c r="Q137" i="1"/>
  <c r="L149" i="1"/>
  <c r="R149" i="1" s="1"/>
  <c r="P144" i="1"/>
  <c r="M144" i="1"/>
  <c r="P143" i="1"/>
  <c r="M143" i="1"/>
  <c r="Q141" i="1"/>
  <c r="Q140" i="1"/>
  <c r="M140" i="1"/>
  <c r="M141" i="1" s="1"/>
  <c r="AL137" i="1"/>
  <c r="O149" i="1"/>
  <c r="Y143" i="1"/>
  <c r="Y144" i="1" s="1"/>
  <c r="Z140" i="1"/>
  <c r="Z141" i="1" s="1"/>
  <c r="Z138" i="1"/>
  <c r="AD137" i="1"/>
  <c r="L96" i="1"/>
  <c r="S95" i="1"/>
  <c r="L95" i="1"/>
  <c r="T94" i="1"/>
  <c r="M94" i="1"/>
  <c r="AC94" i="1"/>
  <c r="Z95" i="1" s="1"/>
  <c r="L58" i="1"/>
  <c r="Q57" i="1"/>
  <c r="M57" i="1"/>
  <c r="Q56" i="1"/>
  <c r="M56" i="1"/>
  <c r="O58" i="1"/>
  <c r="Z56" i="1"/>
  <c r="Z57" i="1" s="1"/>
  <c r="L20" i="1"/>
  <c r="P19" i="1"/>
  <c r="M19" i="1"/>
  <c r="U19" i="1"/>
  <c r="U18" i="1"/>
  <c r="AH141" i="1" l="1"/>
  <c r="O146" i="1" s="1"/>
  <c r="AH140" i="1"/>
  <c r="O148" i="1" s="1"/>
  <c r="AG143" i="1"/>
  <c r="S148" i="1" s="1"/>
  <c r="AG144" i="1"/>
  <c r="S146" i="1" s="1"/>
  <c r="R96" i="1"/>
  <c r="R58" i="1"/>
  <c r="AM141" i="1" l="1"/>
  <c r="AL144" i="1"/>
  <c r="P18" i="1" l="1"/>
  <c r="M18" i="1"/>
  <c r="O20" i="1"/>
  <c r="Y18" i="1"/>
  <c r="Y19" i="1" s="1"/>
  <c r="AG19" i="1" s="1"/>
  <c r="AL19" i="1" s="1"/>
  <c r="Q183" i="1"/>
  <c r="Q182" i="1"/>
  <c r="M182" i="1"/>
  <c r="M183" i="1" s="1"/>
  <c r="M180" i="1"/>
  <c r="AL179" i="1"/>
  <c r="Q179" i="1"/>
  <c r="AL154" i="1"/>
  <c r="AD154" i="1"/>
  <c r="Q154" i="1"/>
  <c r="Z155" i="1"/>
  <c r="M155" i="1"/>
  <c r="M157" i="1"/>
  <c r="M158" i="1" s="1"/>
  <c r="Z157" i="1"/>
  <c r="Z158" i="1" s="1"/>
  <c r="Q157" i="1"/>
  <c r="Q158" i="1"/>
  <c r="M129" i="1"/>
  <c r="G129" i="1"/>
  <c r="T192" i="1"/>
  <c r="H192" i="1"/>
  <c r="M192" i="1" s="1"/>
  <c r="P185" i="1"/>
  <c r="P186" i="1" s="1"/>
  <c r="M185" i="1"/>
  <c r="M186" i="1" s="1"/>
  <c r="R177" i="1"/>
  <c r="X177" i="1" s="1"/>
  <c r="U185" i="1" s="1"/>
  <c r="P173" i="1"/>
  <c r="Y185" i="1" s="1"/>
  <c r="Y186" i="1" s="1"/>
  <c r="O166" i="1"/>
  <c r="L166" i="1"/>
  <c r="P161" i="1"/>
  <c r="M161" i="1"/>
  <c r="Y160" i="1"/>
  <c r="Y161" i="1" s="1"/>
  <c r="P160" i="1"/>
  <c r="M160" i="1"/>
  <c r="T117" i="1"/>
  <c r="H117" i="1"/>
  <c r="M117" i="1" s="1"/>
  <c r="T79" i="1"/>
  <c r="H79" i="1"/>
  <c r="M79" i="1" s="1"/>
  <c r="T41" i="1"/>
  <c r="H41" i="1"/>
  <c r="M41" i="1" s="1"/>
  <c r="O102" i="1"/>
  <c r="L102" i="1"/>
  <c r="O64" i="1"/>
  <c r="L64" i="1"/>
  <c r="O26" i="1"/>
  <c r="L26" i="1"/>
  <c r="AP154" i="1" l="1"/>
  <c r="U137" i="1"/>
  <c r="Q138" i="1"/>
  <c r="AH138" i="1" s="1"/>
  <c r="AP137" i="1"/>
  <c r="R20" i="1"/>
  <c r="AG18" i="1"/>
  <c r="Z20" i="1" s="1"/>
  <c r="AG160" i="1"/>
  <c r="S165" i="1" s="1"/>
  <c r="U179" i="1"/>
  <c r="Z179" i="1"/>
  <c r="V180" i="1" s="1"/>
  <c r="AD179" i="1"/>
  <c r="Z180" i="1" s="1"/>
  <c r="V182" i="1"/>
  <c r="V183" i="1" s="1"/>
  <c r="AP179" i="1"/>
  <c r="Z182" i="1"/>
  <c r="Z183" i="1" s="1"/>
  <c r="Q180" i="1"/>
  <c r="Q155" i="1"/>
  <c r="AH155" i="1" s="1"/>
  <c r="U154" i="1"/>
  <c r="AH158" i="1"/>
  <c r="AH157" i="1"/>
  <c r="O165" i="1" s="1"/>
  <c r="X192" i="1"/>
  <c r="AG161" i="1"/>
  <c r="R166" i="1"/>
  <c r="Q79" i="1"/>
  <c r="U186" i="1"/>
  <c r="AG186" i="1" s="1"/>
  <c r="AG185" i="1"/>
  <c r="S190" i="1" s="1"/>
  <c r="Q192" i="1"/>
  <c r="X41" i="1"/>
  <c r="Q41" i="1"/>
  <c r="X79" i="1"/>
  <c r="R102" i="1"/>
  <c r="X117" i="1"/>
  <c r="Q117" i="1"/>
  <c r="R26" i="1"/>
  <c r="R64" i="1"/>
  <c r="P109" i="1"/>
  <c r="AC114" i="1" s="1"/>
  <c r="P71" i="1"/>
  <c r="Z76" i="1" s="1"/>
  <c r="P33" i="1"/>
  <c r="Y38" i="1" s="1"/>
  <c r="AU154" i="1" l="1"/>
  <c r="K165" i="1" s="1"/>
  <c r="W165" i="1" s="1"/>
  <c r="Z166" i="1" s="1"/>
  <c r="AF166" i="1" s="1"/>
  <c r="AM138" i="1"/>
  <c r="K146" i="1"/>
  <c r="W146" i="1" s="1"/>
  <c r="AB146" i="1" s="1"/>
  <c r="AU137" i="1"/>
  <c r="K148" i="1" s="1"/>
  <c r="W148" i="1" s="1"/>
  <c r="Z149" i="1" s="1"/>
  <c r="W20" i="1"/>
  <c r="AF20" i="1"/>
  <c r="AH180" i="1"/>
  <c r="K188" i="1" s="1"/>
  <c r="AL186" i="1"/>
  <c r="S188" i="1"/>
  <c r="AU179" i="1"/>
  <c r="K190" i="1" s="1"/>
  <c r="AH183" i="1"/>
  <c r="AH182" i="1"/>
  <c r="O190" i="1" s="1"/>
  <c r="AM155" i="1"/>
  <c r="K163" i="1"/>
  <c r="AL161" i="1"/>
  <c r="S163" i="1"/>
  <c r="AM158" i="1"/>
  <c r="O163" i="1"/>
  <c r="M76" i="1"/>
  <c r="M77" i="1" s="1"/>
  <c r="M63" i="1"/>
  <c r="M62" i="1"/>
  <c r="AA115" i="1"/>
  <c r="T114" i="1"/>
  <c r="T115" i="1" s="1"/>
  <c r="M114" i="1"/>
  <c r="M115" i="1" s="1"/>
  <c r="R113" i="1"/>
  <c r="X113" i="1" s="1"/>
  <c r="Y114" i="1" s="1"/>
  <c r="W115" i="1" s="1"/>
  <c r="S101" i="1"/>
  <c r="L101" i="1"/>
  <c r="AC100" i="1"/>
  <c r="Z101" i="1" s="1"/>
  <c r="T100" i="1"/>
  <c r="M100" i="1"/>
  <c r="Q63" i="1"/>
  <c r="AF149" i="1" l="1"/>
  <c r="W149" i="1"/>
  <c r="W166" i="1"/>
  <c r="AM180" i="1"/>
  <c r="AM183" i="1"/>
  <c r="O188" i="1"/>
  <c r="W188" i="1" s="1"/>
  <c r="AB188" i="1" s="1"/>
  <c r="W190" i="1"/>
  <c r="W163" i="1"/>
  <c r="AB163" i="1" s="1"/>
  <c r="AK100" i="1"/>
  <c r="Z102" i="1" s="1"/>
  <c r="AI115" i="1"/>
  <c r="AN115" i="1" s="1"/>
  <c r="AH101" i="1"/>
  <c r="AM101" i="1" s="1"/>
  <c r="AK114" i="1"/>
  <c r="AF102" i="1" l="1"/>
  <c r="W102" i="1"/>
  <c r="P25" i="1"/>
  <c r="M25" i="1"/>
  <c r="Z77" i="1"/>
  <c r="Q76" i="1"/>
  <c r="R75" i="1"/>
  <c r="X75" i="1" s="1"/>
  <c r="V76" i="1" s="1"/>
  <c r="V77" i="1" s="1"/>
  <c r="Z62" i="1"/>
  <c r="Z63" i="1" s="1"/>
  <c r="AH63" i="1" s="1"/>
  <c r="AM63" i="1" s="1"/>
  <c r="Q62" i="1"/>
  <c r="Y39" i="1"/>
  <c r="P38" i="1"/>
  <c r="P39" i="1" s="1"/>
  <c r="M38" i="1"/>
  <c r="M39" i="1" s="1"/>
  <c r="R37" i="1"/>
  <c r="X37" i="1" s="1"/>
  <c r="U38" i="1" s="1"/>
  <c r="U39" i="1" s="1"/>
  <c r="AH57" i="1" l="1"/>
  <c r="AM57" i="1" s="1"/>
  <c r="AH56" i="1"/>
  <c r="Z58" i="1" s="1"/>
  <c r="AH62" i="1"/>
  <c r="Z64" i="1" s="1"/>
  <c r="AG39" i="1"/>
  <c r="AL39" i="1" s="1"/>
  <c r="Q77" i="1"/>
  <c r="AH76" i="1"/>
  <c r="AG38" i="1"/>
  <c r="AH77" i="1" l="1"/>
  <c r="AM77" i="1" s="1"/>
  <c r="AH95" i="1"/>
  <c r="AM95" i="1" s="1"/>
  <c r="AK94" i="1"/>
  <c r="Z96" i="1" s="1"/>
  <c r="W58" i="1"/>
  <c r="AF58" i="1"/>
  <c r="W64" i="1"/>
  <c r="AF64" i="1"/>
  <c r="Y24" i="1"/>
  <c r="Y25" i="1" s="1"/>
  <c r="AG25" i="1" s="1"/>
  <c r="AL25" i="1" s="1"/>
  <c r="P24" i="1"/>
  <c r="M24" i="1"/>
  <c r="AF96" i="1" l="1"/>
  <c r="W96" i="1"/>
  <c r="AG24" i="1"/>
  <c r="Z26" i="1" s="1"/>
  <c r="AF26" i="1" l="1"/>
  <c r="W26" i="1"/>
</calcChain>
</file>

<file path=xl/sharedStrings.xml><?xml version="1.0" encoding="utf-8"?>
<sst xmlns="http://schemas.openxmlformats.org/spreadsheetml/2006/main" count="640" uniqueCount="87">
  <si>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>a</t>
    </r>
  </si>
  <si>
    <r>
      <rPr>
        <sz val="8"/>
        <color theme="1"/>
        <rFont val="Symbol"/>
        <family val="1"/>
        <charset val="2"/>
      </rPr>
      <t>q</t>
    </r>
    <r>
      <rPr>
        <sz val="8"/>
        <color theme="1"/>
        <rFont val="Arial"/>
        <family val="2"/>
        <charset val="162"/>
      </rPr>
      <t>a</t>
    </r>
  </si>
  <si>
    <t>KN/m</t>
  </si>
  <si>
    <t>q=</t>
  </si>
  <si>
    <t>L=</t>
  </si>
  <si>
    <t>m</t>
  </si>
  <si>
    <t>E =</t>
  </si>
  <si>
    <t>N/mm²</t>
  </si>
  <si>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x =</t>
    </r>
  </si>
  <si>
    <t>cm4</t>
  </si>
  <si>
    <t>*</t>
  </si>
  <si>
    <r>
      <rPr>
        <vertAlign val="superscript"/>
        <sz val="8"/>
        <color theme="1"/>
        <rFont val="Arial"/>
        <family val="2"/>
        <charset val="162"/>
      </rPr>
      <t>4</t>
    </r>
    <r>
      <rPr>
        <sz val="8"/>
        <color theme="1"/>
        <rFont val="Arial"/>
        <family val="2"/>
        <charset val="162"/>
      </rPr>
      <t>/(</t>
    </r>
  </si>
  <si>
    <t>=</t>
  </si>
  <si>
    <t>)=</t>
  </si>
  <si>
    <t>mm</t>
  </si>
  <si>
    <t xml:space="preserve">fck = C = </t>
  </si>
  <si>
    <t>N/mm² (Mpa.) (beton silindirik karakteristik mukavemeti)</t>
  </si>
  <si>
    <r>
      <t xml:space="preserve">Ec = 3250 * </t>
    </r>
    <r>
      <rPr>
        <sz val="8"/>
        <color theme="1"/>
        <rFont val="Symbol"/>
        <family val="1"/>
        <charset val="2"/>
      </rPr>
      <t>Ö</t>
    </r>
    <r>
      <rPr>
        <sz val="8"/>
        <color theme="1"/>
        <rFont val="Arial"/>
        <family val="2"/>
        <charset val="162"/>
      </rPr>
      <t xml:space="preserve"> ( fck ) + 14000 =</t>
    </r>
  </si>
  <si>
    <r>
      <t xml:space="preserve">*  </t>
    </r>
    <r>
      <rPr>
        <sz val="8"/>
        <color theme="1"/>
        <rFont val="Symbol"/>
        <family val="1"/>
        <charset val="2"/>
      </rPr>
      <t xml:space="preserve">Ö </t>
    </r>
    <r>
      <rPr>
        <sz val="8"/>
        <color theme="1"/>
        <rFont val="Arial"/>
        <family val="2"/>
        <charset val="162"/>
      </rPr>
      <t xml:space="preserve"> (</t>
    </r>
  </si>
  <si>
    <t>)+</t>
  </si>
  <si>
    <t>(beton elastisite modülü)</t>
  </si>
  <si>
    <t>(çelik elastisite modülü)</t>
  </si>
  <si>
    <t>KN</t>
  </si>
  <si>
    <t>P=</t>
  </si>
  <si>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>a</t>
    </r>
    <r>
      <rPr>
        <sz val="8"/>
        <color theme="1"/>
        <rFont val="Arial"/>
        <family val="1"/>
        <charset val="2"/>
      </rPr>
      <t xml:space="preserve"> = q * L</t>
    </r>
    <r>
      <rPr>
        <vertAlign val="superscript"/>
        <sz val="8"/>
        <color theme="1"/>
        <rFont val="Arial"/>
        <family val="2"/>
        <charset val="162"/>
      </rPr>
      <t>4</t>
    </r>
    <r>
      <rPr>
        <sz val="8"/>
        <color theme="1"/>
        <rFont val="Arial"/>
        <family val="1"/>
        <charset val="2"/>
      </rPr>
      <t xml:space="preserve"> / ( 8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x</t>
    </r>
    <r>
      <rPr>
        <sz val="8"/>
        <color theme="1"/>
        <rFont val="Arial"/>
        <family val="1"/>
        <charset val="2"/>
      </rPr>
      <t xml:space="preserve"> ) =</t>
    </r>
  </si>
  <si>
    <r>
      <rPr>
        <sz val="8"/>
        <color theme="1"/>
        <rFont val="Symbol"/>
        <family val="1"/>
        <charset val="2"/>
      </rPr>
      <t>q</t>
    </r>
    <r>
      <rPr>
        <sz val="8"/>
        <color theme="1"/>
        <rFont val="Arial"/>
        <family val="1"/>
        <charset val="2"/>
      </rPr>
      <t>a = q * L</t>
    </r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1"/>
        <charset val="2"/>
      </rPr>
      <t xml:space="preserve">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1"/>
        <charset val="2"/>
      </rPr>
      <t>x ) =</t>
    </r>
  </si>
  <si>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>/(</t>
    </r>
  </si>
  <si>
    <t>rad. =</t>
  </si>
  <si>
    <r>
      <rPr>
        <sz val="8"/>
        <color theme="1"/>
        <rFont val="Symbol"/>
        <family val="1"/>
        <charset val="2"/>
      </rPr>
      <t>°</t>
    </r>
    <r>
      <rPr>
        <sz val="8"/>
        <color theme="1"/>
        <rFont val="Arial"/>
        <family val="2"/>
        <charset val="162"/>
      </rPr>
      <t xml:space="preserve"> (derece)</t>
    </r>
  </si>
  <si>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>a</t>
    </r>
    <r>
      <rPr>
        <sz val="8"/>
        <color theme="1"/>
        <rFont val="Arial"/>
        <family val="1"/>
        <charset val="2"/>
      </rPr>
      <t xml:space="preserve"> = P * L</t>
    </r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1"/>
        <charset val="2"/>
      </rPr>
      <t xml:space="preserve"> / ( 3 * 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x</t>
    </r>
    <r>
      <rPr>
        <sz val="8"/>
        <color theme="1"/>
        <rFont val="Arial"/>
        <family val="1"/>
        <charset val="2"/>
      </rPr>
      <t xml:space="preserve"> ) =</t>
    </r>
  </si>
  <si>
    <r>
      <rPr>
        <sz val="8"/>
        <color theme="1"/>
        <rFont val="Symbol"/>
        <family val="1"/>
        <charset val="2"/>
      </rPr>
      <t>q</t>
    </r>
    <r>
      <rPr>
        <sz val="8"/>
        <color theme="1"/>
        <rFont val="Arial"/>
        <family val="1"/>
        <charset val="2"/>
      </rPr>
      <t>a = P * L</t>
    </r>
    <r>
      <rPr>
        <vertAlign val="superscript"/>
        <sz val="8"/>
        <color theme="1"/>
        <rFont val="Arial"/>
        <family val="2"/>
        <charset val="162"/>
      </rPr>
      <t>2</t>
    </r>
    <r>
      <rPr>
        <sz val="8"/>
        <color theme="1"/>
        <rFont val="Arial"/>
        <family val="1"/>
        <charset val="2"/>
      </rPr>
      <t xml:space="preserve"> / ( 2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1"/>
        <charset val="2"/>
      </rPr>
      <t>x ) =</t>
    </r>
  </si>
  <si>
    <r>
      <rPr>
        <vertAlign val="superscript"/>
        <sz val="8"/>
        <color theme="1"/>
        <rFont val="Arial"/>
        <family val="2"/>
        <charset val="162"/>
      </rPr>
      <t>2</t>
    </r>
    <r>
      <rPr>
        <sz val="8"/>
        <color theme="1"/>
        <rFont val="Arial"/>
        <family val="2"/>
        <charset val="162"/>
      </rPr>
      <t>/(</t>
    </r>
  </si>
  <si>
    <t>KNm</t>
  </si>
  <si>
    <t>M=</t>
  </si>
  <si>
    <r>
      <rPr>
        <sz val="8"/>
        <color theme="1"/>
        <rFont val="Symbol"/>
        <family val="1"/>
        <charset val="2"/>
      </rPr>
      <t>q</t>
    </r>
    <r>
      <rPr>
        <sz val="8"/>
        <color theme="1"/>
        <rFont val="Arial"/>
        <family val="1"/>
        <charset val="2"/>
      </rPr>
      <t xml:space="preserve">a = M * L / (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1"/>
        <charset val="2"/>
      </rPr>
      <t>x ) =</t>
    </r>
  </si>
  <si>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>a</t>
    </r>
    <r>
      <rPr>
        <sz val="8"/>
        <color theme="1"/>
        <rFont val="Arial"/>
        <family val="1"/>
        <charset val="2"/>
      </rPr>
      <t xml:space="preserve"> = M * L</t>
    </r>
    <r>
      <rPr>
        <vertAlign val="superscript"/>
        <sz val="8"/>
        <color theme="1"/>
        <rFont val="Arial"/>
        <family val="2"/>
        <charset val="162"/>
      </rPr>
      <t>2</t>
    </r>
    <r>
      <rPr>
        <sz val="8"/>
        <color theme="1"/>
        <rFont val="Arial"/>
        <family val="1"/>
        <charset val="2"/>
      </rPr>
      <t xml:space="preserve"> / ( 2 * 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x</t>
    </r>
    <r>
      <rPr>
        <sz val="8"/>
        <color theme="1"/>
        <rFont val="Arial"/>
        <family val="1"/>
        <charset val="2"/>
      </rPr>
      <t xml:space="preserve"> ) =</t>
    </r>
  </si>
  <si>
    <t>/(</t>
  </si>
  <si>
    <t>cm</t>
  </si>
  <si>
    <t>(betonarme kiriş atalet momenti)</t>
  </si>
  <si>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>max  =  L  /</t>
    </r>
  </si>
  <si>
    <t xml:space="preserve"> /</t>
  </si>
  <si>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>a  =</t>
    </r>
  </si>
  <si>
    <t>h = L / 5 =</t>
  </si>
  <si>
    <t>h =</t>
  </si>
  <si>
    <t>Dikkat sadece sarı hücrelere data girilecek.</t>
  </si>
  <si>
    <r>
      <rPr>
        <b/>
        <sz val="12"/>
        <color theme="7" tint="-0.499984740745262"/>
        <rFont val="Arial"/>
        <family val="2"/>
        <charset val="162"/>
      </rPr>
      <t xml:space="preserve">KONSOL KİRİŞ SEHİM HESABI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</si>
  <si>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t>a</t>
  </si>
  <si>
    <t>h=</t>
  </si>
  <si>
    <t>sehim hesabı gerektirmeyen kiriş yükseklik şartı    h = L / 5</t>
  </si>
  <si>
    <t>çelik kiriş için</t>
  </si>
  <si>
    <t>betonarme kiriş için</t>
  </si>
  <si>
    <t>DÜZGÜN YAYILI YÜKLÜ KONSOL KİRİŞ İÇİN</t>
  </si>
  <si>
    <t>UÇTA TEKİL YÜKLÜ KONSOL KİRİŞ İÇİN</t>
  </si>
  <si>
    <t>UÇTA MOMENT YÜKLÜ KONSOL KİRİŞ İÇİN</t>
  </si>
  <si>
    <t>(çelik profil kiriş atalet momenti)</t>
  </si>
  <si>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>a</t>
    </r>
    <r>
      <rPr>
        <sz val="8"/>
        <color theme="1"/>
        <rFont val="Arial"/>
        <family val="1"/>
        <charset val="2"/>
      </rPr>
      <t xml:space="preserve"> = sehim</t>
    </r>
  </si>
  <si>
    <r>
      <rPr>
        <sz val="8"/>
        <color theme="1"/>
        <rFont val="Symbol"/>
        <family val="1"/>
        <charset val="2"/>
      </rPr>
      <t>q</t>
    </r>
    <r>
      <rPr>
        <sz val="8"/>
        <color theme="1"/>
        <rFont val="Arial"/>
        <family val="2"/>
        <charset val="162"/>
      </rPr>
      <t>a</t>
    </r>
    <r>
      <rPr>
        <sz val="8"/>
        <color theme="1"/>
        <rFont val="Arial"/>
        <family val="1"/>
        <charset val="2"/>
      </rPr>
      <t xml:space="preserve"> = dönme açısı</t>
    </r>
  </si>
  <si>
    <t>x</t>
  </si>
  <si>
    <t>y</t>
  </si>
  <si>
    <t>kirişte düzgün yayılı yük etkimesi durumu</t>
  </si>
  <si>
    <t>kiriş ucunda tekil yük durumu</t>
  </si>
  <si>
    <t>kiriş ortasında tekil yük durumu</t>
  </si>
  <si>
    <r>
      <rPr>
        <sz val="8"/>
        <color theme="1"/>
        <rFont val="Symbol"/>
        <family val="1"/>
        <charset val="2"/>
      </rPr>
      <t>q</t>
    </r>
    <r>
      <rPr>
        <sz val="8"/>
        <color theme="1"/>
        <rFont val="Arial"/>
        <family val="1"/>
        <charset val="2"/>
      </rPr>
      <t>a = P * a</t>
    </r>
    <r>
      <rPr>
        <vertAlign val="superscript"/>
        <sz val="8"/>
        <color theme="1"/>
        <rFont val="Arial"/>
        <family val="2"/>
        <charset val="162"/>
      </rPr>
      <t>2</t>
    </r>
    <r>
      <rPr>
        <sz val="8"/>
        <color theme="1"/>
        <rFont val="Arial"/>
        <family val="1"/>
        <charset val="2"/>
      </rPr>
      <t xml:space="preserve"> / ( 2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1"/>
        <charset val="2"/>
      </rPr>
      <t>x ) =</t>
    </r>
  </si>
  <si>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>a</t>
    </r>
    <r>
      <rPr>
        <sz val="8"/>
        <color theme="1"/>
        <rFont val="Arial"/>
        <family val="1"/>
        <charset val="2"/>
      </rPr>
      <t xml:space="preserve"> = P * a² / ( 2 * 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x</t>
    </r>
    <r>
      <rPr>
        <sz val="8"/>
        <color theme="1"/>
        <rFont val="Arial"/>
        <family val="1"/>
        <charset val="2"/>
      </rPr>
      <t xml:space="preserve"> ) * ( L - a / 3 ) =</t>
    </r>
  </si>
  <si>
    <t>)*(</t>
  </si>
  <si>
    <t>-</t>
  </si>
  <si>
    <t>kiriş ucundaki toplam dönme</t>
  </si>
  <si>
    <r>
      <rPr>
        <sz val="8"/>
        <color theme="1"/>
        <rFont val="Symbol"/>
        <family val="1"/>
        <charset val="2"/>
      </rPr>
      <t>q</t>
    </r>
    <r>
      <rPr>
        <sz val="8"/>
        <color theme="1"/>
        <rFont val="Arial"/>
        <family val="1"/>
        <charset val="2"/>
      </rPr>
      <t xml:space="preserve">a1 + </t>
    </r>
    <r>
      <rPr>
        <sz val="8"/>
        <color theme="1"/>
        <rFont val="Symbol"/>
        <family val="1"/>
        <charset val="2"/>
      </rPr>
      <t>q</t>
    </r>
    <r>
      <rPr>
        <sz val="8"/>
        <color theme="1"/>
        <rFont val="Arial"/>
        <family val="1"/>
        <charset val="2"/>
      </rPr>
      <t xml:space="preserve">a2 + </t>
    </r>
    <r>
      <rPr>
        <sz val="8"/>
        <color theme="1"/>
        <rFont val="Symbol"/>
        <family val="1"/>
        <charset val="2"/>
      </rPr>
      <t>q</t>
    </r>
    <r>
      <rPr>
        <sz val="8"/>
        <color theme="1"/>
        <rFont val="Arial"/>
        <family val="1"/>
        <charset val="2"/>
      </rPr>
      <t>a3 =</t>
    </r>
  </si>
  <si>
    <t>+</t>
  </si>
  <si>
    <t>kiriş ucundaki toplam sehim</t>
  </si>
  <si>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1"/>
        <charset val="2"/>
      </rPr>
      <t xml:space="preserve">a1 + </t>
    </r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1"/>
        <charset val="2"/>
      </rPr>
      <t xml:space="preserve">a2 + </t>
    </r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1"/>
        <charset val="2"/>
      </rPr>
      <t>a3 =</t>
    </r>
  </si>
  <si>
    <t>DÜZGÜN YAYILI YÜK, KİRİŞ ORTASI VE UCUNDA TEKİL YÜK OLMASI DURUMUNDA KONSOL KİRİŞ İÇİN</t>
  </si>
  <si>
    <t>a=</t>
  </si>
  <si>
    <t>(toplam konsol ucu dönme)</t>
  </si>
  <si>
    <t>(toplam konsol ucu sehim)</t>
  </si>
  <si>
    <t>ahşap kiriş için</t>
  </si>
  <si>
    <t>ahşap malzeme cinsi</t>
  </si>
  <si>
    <t>Elastisite modulü</t>
  </si>
  <si>
    <t>kayma modülü G (KN/cm²)</t>
  </si>
  <si>
    <t>liflere paralel E//  (KN/cm²)</t>
  </si>
  <si>
    <r>
      <t>liflere paralel E</t>
    </r>
    <r>
      <rPr>
        <sz val="8"/>
        <rFont val="Symbol"/>
        <family val="1"/>
        <charset val="2"/>
      </rPr>
      <t>^</t>
    </r>
    <r>
      <rPr>
        <sz val="8"/>
        <rFont val="Arial"/>
        <family val="2"/>
        <charset val="162"/>
      </rPr>
      <t xml:space="preserve"> (KN/cm²)</t>
    </r>
  </si>
  <si>
    <t>iğne yapraklı</t>
  </si>
  <si>
    <t>meşe ve kayın</t>
  </si>
  <si>
    <t>kontrplak</t>
  </si>
  <si>
    <t>kontrplakta alt ve üst plakların lif doğrultusu dikkate alınarak</t>
  </si>
  <si>
    <t>(ahşap kiriş atalet momenti)</t>
  </si>
  <si>
    <t>(ahşap elastisite modülü)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</si>
</sst>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8"/>
      <color theme="1"/>
      <name val="Arial"/>
      <family val="2"/>
      <charset val="162"/>
    </font>
    <font>
      <sz val="8"/>
      <color theme="1"/>
      <name val="Symbol"/>
      <family val="1"/>
      <charset val="2"/>
    </font>
    <font>
      <sz val="8"/>
      <color theme="1"/>
      <name val="Arial"/>
      <family val="1"/>
      <charset val="2"/>
    </font>
    <font>
      <vertAlign val="superscript"/>
      <sz val="8"/>
      <color theme="1"/>
      <name val="Arial"/>
      <family val="2"/>
      <charset val="162"/>
    </font>
    <font>
      <sz val="8"/>
      <name val="Arial"/>
      <family val="2"/>
      <charset val="162"/>
    </font>
    <font>
      <sz val="8"/>
      <color theme="1"/>
      <name val="Arial"/>
      <family val="2"/>
      <charset val="162"/>
    </font>
    <font>
      <b/>
      <sz val="8"/>
      <color rgb="FFFF0000"/>
      <name val="Arial"/>
      <family val="2"/>
      <charset val="162"/>
    </font>
    <font>
      <b/>
      <i/>
      <u/>
      <sz val="8"/>
      <color theme="1"/>
      <name val="Arial"/>
      <family val="2"/>
      <charset val="162"/>
    </font>
    <font>
      <b/>
      <i/>
      <u/>
      <sz val="11"/>
      <color theme="1"/>
      <name val="Arial"/>
      <family val="2"/>
      <charset val="162"/>
    </font>
    <font>
      <b/>
      <sz val="8"/>
      <color theme="7" tint="-0.499984740745262"/>
      <name val="Arial"/>
      <family val="2"/>
      <charset val="162"/>
    </font>
    <font>
      <b/>
      <sz val="12"/>
      <color theme="7" tint="-0.499984740745262"/>
      <name val="Arial"/>
      <family val="2"/>
      <charset val="162"/>
    </font>
    <font>
      <i/>
      <u/>
      <sz val="8"/>
      <color theme="1"/>
      <name val="Arial"/>
      <family val="2"/>
      <charset val="162"/>
    </font>
    <font>
      <sz val="8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Protection="1">
      <protection hidden="1"/>
    </xf>
    <xf numFmtId="0" fontId="4" fillId="3" borderId="0" xfId="0" applyFont="1" applyFill="1" applyProtection="1"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9" fillId="4" borderId="1" xfId="0" applyFont="1" applyFill="1" applyBorder="1" applyAlignment="1" applyProtection="1">
      <alignment horizontal="center" vertical="center" wrapText="1"/>
      <protection hidden="1"/>
    </xf>
    <xf numFmtId="0" fontId="9" fillId="4" borderId="2" xfId="0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157163</xdr:colOff>
      <xdr:row>6</xdr:row>
      <xdr:rowOff>42863</xdr:rowOff>
    </xdr:from>
    <xdr:to>
      <xdr:col>21</xdr:col>
      <xdr:colOff>19050</xdr:colOff>
      <xdr:row>13</xdr:row>
      <xdr:rowOff>85725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C9625E95-1661-4517-8850-2B0392D30BAA}"/>
            </a:ext>
          </a:extLst>
        </xdr:cNvPr>
        <xdr:cNvGrpSpPr/>
      </xdr:nvGrpSpPr>
      <xdr:grpSpPr>
        <a:xfrm>
          <a:off x="481013" y="1300163"/>
          <a:ext cx="2938462" cy="1062037"/>
          <a:chOff x="481013" y="1300163"/>
          <a:chExt cx="2938462" cy="1042987"/>
        </a:xfrm>
      </xdr:grpSpPr>
      <xdr:cxnSp macro="">
        <xdr:nvCxnSpPr>
          <xdr:cNvPr id="3" name="Straight Arrow Connector 2">
            <a:extLst>
              <a:ext uri="{FF2B5EF4-FFF2-40B4-BE49-F238E27FC236}">
                <a16:creationId xmlns:a16="http://schemas.microsoft.com/office/drawing/2014/main" id="{1143EBAC-22D6-4F81-9635-D4885074B6DE}"/>
              </a:ext>
            </a:extLst>
          </xdr:cNvPr>
          <xdr:cNvCxnSpPr/>
        </xdr:nvCxnSpPr>
        <xdr:spPr>
          <a:xfrm>
            <a:off x="809625" y="1462088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BB69272F-7E99-4918-A37A-E4801088E4BD}"/>
              </a:ext>
            </a:extLst>
          </xdr:cNvPr>
          <xdr:cNvCxnSpPr/>
        </xdr:nvCxnSpPr>
        <xdr:spPr>
          <a:xfrm>
            <a:off x="971550" y="1457325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Arrow Connector 5">
            <a:extLst>
              <a:ext uri="{FF2B5EF4-FFF2-40B4-BE49-F238E27FC236}">
                <a16:creationId xmlns:a16="http://schemas.microsoft.com/office/drawing/2014/main" id="{1F06EA06-09DE-4A03-A404-78C4F391069A}"/>
              </a:ext>
            </a:extLst>
          </xdr:cNvPr>
          <xdr:cNvCxnSpPr/>
        </xdr:nvCxnSpPr>
        <xdr:spPr>
          <a:xfrm>
            <a:off x="1133475" y="1462088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Arrow Connector 6">
            <a:extLst>
              <a:ext uri="{FF2B5EF4-FFF2-40B4-BE49-F238E27FC236}">
                <a16:creationId xmlns:a16="http://schemas.microsoft.com/office/drawing/2014/main" id="{1B344236-115B-4EC8-8ED8-688F85D5F6C4}"/>
              </a:ext>
            </a:extLst>
          </xdr:cNvPr>
          <xdr:cNvCxnSpPr/>
        </xdr:nvCxnSpPr>
        <xdr:spPr>
          <a:xfrm>
            <a:off x="1295400" y="1452563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2D33C53D-2E55-467F-9606-D067D99AF7F4}"/>
              </a:ext>
            </a:extLst>
          </xdr:cNvPr>
          <xdr:cNvCxnSpPr/>
        </xdr:nvCxnSpPr>
        <xdr:spPr>
          <a:xfrm>
            <a:off x="1457325" y="1457326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Arrow Connector 8">
            <a:extLst>
              <a:ext uri="{FF2B5EF4-FFF2-40B4-BE49-F238E27FC236}">
                <a16:creationId xmlns:a16="http://schemas.microsoft.com/office/drawing/2014/main" id="{357146B1-271C-4981-B2DF-C39D0FF62BE0}"/>
              </a:ext>
            </a:extLst>
          </xdr:cNvPr>
          <xdr:cNvCxnSpPr/>
        </xdr:nvCxnSpPr>
        <xdr:spPr>
          <a:xfrm>
            <a:off x="1619250" y="1462088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Arrow Connector 9">
            <a:extLst>
              <a:ext uri="{FF2B5EF4-FFF2-40B4-BE49-F238E27FC236}">
                <a16:creationId xmlns:a16="http://schemas.microsoft.com/office/drawing/2014/main" id="{7BD34DF8-CE1D-4533-9F28-6A5F11B5FE0C}"/>
              </a:ext>
            </a:extLst>
          </xdr:cNvPr>
          <xdr:cNvCxnSpPr/>
        </xdr:nvCxnSpPr>
        <xdr:spPr>
          <a:xfrm>
            <a:off x="1781175" y="1457325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9CE28866-9FE7-42F8-8C52-16203D2CD0F3}"/>
              </a:ext>
            </a:extLst>
          </xdr:cNvPr>
          <xdr:cNvCxnSpPr/>
        </xdr:nvCxnSpPr>
        <xdr:spPr>
          <a:xfrm>
            <a:off x="1943100" y="1462088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AE46D0D6-E5A4-4004-A023-866291936C54}"/>
              </a:ext>
            </a:extLst>
          </xdr:cNvPr>
          <xdr:cNvCxnSpPr/>
        </xdr:nvCxnSpPr>
        <xdr:spPr>
          <a:xfrm>
            <a:off x="2105025" y="1457325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Arrow Connector 12">
            <a:extLst>
              <a:ext uri="{FF2B5EF4-FFF2-40B4-BE49-F238E27FC236}">
                <a16:creationId xmlns:a16="http://schemas.microsoft.com/office/drawing/2014/main" id="{32F9B766-F46B-49BA-878C-8042609DC480}"/>
              </a:ext>
            </a:extLst>
          </xdr:cNvPr>
          <xdr:cNvCxnSpPr/>
        </xdr:nvCxnSpPr>
        <xdr:spPr>
          <a:xfrm>
            <a:off x="2266950" y="1462088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Arrow Connector 13">
            <a:extLst>
              <a:ext uri="{FF2B5EF4-FFF2-40B4-BE49-F238E27FC236}">
                <a16:creationId xmlns:a16="http://schemas.microsoft.com/office/drawing/2014/main" id="{6547B5E7-4B49-4A21-A446-D97C8945B21C}"/>
              </a:ext>
            </a:extLst>
          </xdr:cNvPr>
          <xdr:cNvCxnSpPr/>
        </xdr:nvCxnSpPr>
        <xdr:spPr>
          <a:xfrm>
            <a:off x="2428875" y="1452563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Arrow Connector 14">
            <a:extLst>
              <a:ext uri="{FF2B5EF4-FFF2-40B4-BE49-F238E27FC236}">
                <a16:creationId xmlns:a16="http://schemas.microsoft.com/office/drawing/2014/main" id="{C02EB490-E425-4477-B0C0-EE359DAD0706}"/>
              </a:ext>
            </a:extLst>
          </xdr:cNvPr>
          <xdr:cNvCxnSpPr/>
        </xdr:nvCxnSpPr>
        <xdr:spPr>
          <a:xfrm>
            <a:off x="2590800" y="1457326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1F5B8739-DEAD-410E-8553-17C4D68C2BBF}"/>
              </a:ext>
            </a:extLst>
          </xdr:cNvPr>
          <xdr:cNvCxnSpPr/>
        </xdr:nvCxnSpPr>
        <xdr:spPr>
          <a:xfrm>
            <a:off x="642938" y="1395412"/>
            <a:ext cx="0" cy="581026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6BE8EC10-906D-4D16-A526-FEFAC00816D1}"/>
              </a:ext>
            </a:extLst>
          </xdr:cNvPr>
          <xdr:cNvCxnSpPr/>
        </xdr:nvCxnSpPr>
        <xdr:spPr>
          <a:xfrm>
            <a:off x="647701" y="1681163"/>
            <a:ext cx="1952624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Rectangle 21">
            <a:extLst>
              <a:ext uri="{FF2B5EF4-FFF2-40B4-BE49-F238E27FC236}">
                <a16:creationId xmlns:a16="http://schemas.microsoft.com/office/drawing/2014/main" id="{7D1ED9E4-52C7-4BC4-9BFC-4621429BB9BD}"/>
              </a:ext>
            </a:extLst>
          </xdr:cNvPr>
          <xdr:cNvSpPr/>
        </xdr:nvSpPr>
        <xdr:spPr>
          <a:xfrm>
            <a:off x="481013" y="1400175"/>
            <a:ext cx="157163" cy="566738"/>
          </a:xfrm>
          <a:prstGeom prst="rect">
            <a:avLst/>
          </a:prstGeom>
          <a:pattFill prst="ltUpDiag">
            <a:fgClr>
              <a:schemeClr val="tx1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3FD3CD9D-A08A-4AFF-AF6D-5D000DBD0465}"/>
              </a:ext>
            </a:extLst>
          </xdr:cNvPr>
          <xdr:cNvCxnSpPr/>
        </xdr:nvCxnSpPr>
        <xdr:spPr>
          <a:xfrm>
            <a:off x="652462" y="1457325"/>
            <a:ext cx="19383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Freeform: Shape 28">
            <a:extLst>
              <a:ext uri="{FF2B5EF4-FFF2-40B4-BE49-F238E27FC236}">
                <a16:creationId xmlns:a16="http://schemas.microsoft.com/office/drawing/2014/main" id="{0D8012A8-69EB-485D-A144-D332B11A9B68}"/>
              </a:ext>
            </a:extLst>
          </xdr:cNvPr>
          <xdr:cNvSpPr/>
        </xdr:nvSpPr>
        <xdr:spPr>
          <a:xfrm>
            <a:off x="642938" y="1681163"/>
            <a:ext cx="2443162" cy="395287"/>
          </a:xfrm>
          <a:custGeom>
            <a:avLst/>
            <a:gdLst>
              <a:gd name="connsiteX0" fmla="*/ 0 w 2443162"/>
              <a:gd name="connsiteY0" fmla="*/ 0 h 395287"/>
              <a:gd name="connsiteX1" fmla="*/ 938212 w 2443162"/>
              <a:gd name="connsiteY1" fmla="*/ 80962 h 395287"/>
              <a:gd name="connsiteX2" fmla="*/ 1624012 w 2443162"/>
              <a:gd name="connsiteY2" fmla="*/ 185737 h 395287"/>
              <a:gd name="connsiteX3" fmla="*/ 1952625 w 2443162"/>
              <a:gd name="connsiteY3" fmla="*/ 261937 h 395287"/>
              <a:gd name="connsiteX4" fmla="*/ 2443162 w 2443162"/>
              <a:gd name="connsiteY4" fmla="*/ 395287 h 3952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443162" h="395287">
                <a:moveTo>
                  <a:pt x="0" y="0"/>
                </a:moveTo>
                <a:cubicBezTo>
                  <a:pt x="333771" y="25003"/>
                  <a:pt x="667543" y="50006"/>
                  <a:pt x="938212" y="80962"/>
                </a:cubicBezTo>
                <a:cubicBezTo>
                  <a:pt x="1208881" y="111918"/>
                  <a:pt x="1454943" y="155575"/>
                  <a:pt x="1624012" y="185737"/>
                </a:cubicBezTo>
                <a:cubicBezTo>
                  <a:pt x="1793081" y="215899"/>
                  <a:pt x="1816100" y="227012"/>
                  <a:pt x="1952625" y="261937"/>
                </a:cubicBezTo>
                <a:cubicBezTo>
                  <a:pt x="2089150" y="296862"/>
                  <a:pt x="2266156" y="346074"/>
                  <a:pt x="2443162" y="395287"/>
                </a:cubicBezTo>
              </a:path>
            </a:pathLst>
          </a:custGeom>
          <a:noFill/>
          <a:ln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1" name="Straight Connector 30">
            <a:extLst>
              <a:ext uri="{FF2B5EF4-FFF2-40B4-BE49-F238E27FC236}">
                <a16:creationId xmlns:a16="http://schemas.microsoft.com/office/drawing/2014/main" id="{9E398F63-6519-4417-85FF-964F90206266}"/>
              </a:ext>
            </a:extLst>
          </xdr:cNvPr>
          <xdr:cNvCxnSpPr/>
        </xdr:nvCxnSpPr>
        <xdr:spPr>
          <a:xfrm>
            <a:off x="2600326" y="1685925"/>
            <a:ext cx="0" cy="276225"/>
          </a:xfrm>
          <a:prstGeom prst="line">
            <a:avLst/>
          </a:prstGeom>
          <a:noFill/>
          <a:ln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93697875-8FC1-440C-90AA-6CFBC45C164E}"/>
              </a:ext>
            </a:extLst>
          </xdr:cNvPr>
          <xdr:cNvCxnSpPr/>
        </xdr:nvCxnSpPr>
        <xdr:spPr>
          <a:xfrm>
            <a:off x="2614613" y="1933576"/>
            <a:ext cx="7905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E1135427-2864-4DC8-B5E2-D7D9D64022B7}"/>
              </a:ext>
            </a:extLst>
          </xdr:cNvPr>
          <xdr:cNvCxnSpPr/>
        </xdr:nvCxnSpPr>
        <xdr:spPr>
          <a:xfrm>
            <a:off x="2628900" y="1685926"/>
            <a:ext cx="7905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Straight Arrow Connector 36">
            <a:extLst>
              <a:ext uri="{FF2B5EF4-FFF2-40B4-BE49-F238E27FC236}">
                <a16:creationId xmlns:a16="http://schemas.microsoft.com/office/drawing/2014/main" id="{5FC5F632-10E3-4AA1-8A42-D94CB5786A0B}"/>
              </a:ext>
            </a:extLst>
          </xdr:cNvPr>
          <xdr:cNvCxnSpPr/>
        </xdr:nvCxnSpPr>
        <xdr:spPr>
          <a:xfrm flipV="1">
            <a:off x="2952750" y="1676400"/>
            <a:ext cx="0" cy="261938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" name="Arc 38">
            <a:extLst>
              <a:ext uri="{FF2B5EF4-FFF2-40B4-BE49-F238E27FC236}">
                <a16:creationId xmlns:a16="http://schemas.microsoft.com/office/drawing/2014/main" id="{D3128CD6-A149-4D25-A6DB-2C405FA5E737}"/>
              </a:ext>
            </a:extLst>
          </xdr:cNvPr>
          <xdr:cNvSpPr/>
        </xdr:nvSpPr>
        <xdr:spPr>
          <a:xfrm rot="3408123">
            <a:off x="2877169" y="1905618"/>
            <a:ext cx="160690" cy="160690"/>
          </a:xfrm>
          <a:prstGeom prst="arc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1" name="Straight Connector 40">
            <a:extLst>
              <a:ext uri="{FF2B5EF4-FFF2-40B4-BE49-F238E27FC236}">
                <a16:creationId xmlns:a16="http://schemas.microsoft.com/office/drawing/2014/main" id="{13188997-0419-4F61-A699-6DC8C01B6A64}"/>
              </a:ext>
            </a:extLst>
          </xdr:cNvPr>
          <xdr:cNvCxnSpPr/>
        </xdr:nvCxnSpPr>
        <xdr:spPr>
          <a:xfrm flipV="1">
            <a:off x="1138238" y="1300163"/>
            <a:ext cx="209550" cy="2571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Straight Connector 42">
            <a:extLst>
              <a:ext uri="{FF2B5EF4-FFF2-40B4-BE49-F238E27FC236}">
                <a16:creationId xmlns:a16="http://schemas.microsoft.com/office/drawing/2014/main" id="{2694C6CC-89E2-4707-A40B-2CC78B541153}"/>
              </a:ext>
            </a:extLst>
          </xdr:cNvPr>
          <xdr:cNvCxnSpPr/>
        </xdr:nvCxnSpPr>
        <xdr:spPr>
          <a:xfrm>
            <a:off x="647700" y="2014538"/>
            <a:ext cx="0" cy="3286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Straight Connector 44">
            <a:extLst>
              <a:ext uri="{FF2B5EF4-FFF2-40B4-BE49-F238E27FC236}">
                <a16:creationId xmlns:a16="http://schemas.microsoft.com/office/drawing/2014/main" id="{CC3B0EA8-6A07-458A-893F-5D62EB3A9C2A}"/>
              </a:ext>
            </a:extLst>
          </xdr:cNvPr>
          <xdr:cNvCxnSpPr/>
        </xdr:nvCxnSpPr>
        <xdr:spPr>
          <a:xfrm>
            <a:off x="576261" y="2257426"/>
            <a:ext cx="209550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Straight Connector 46">
            <a:extLst>
              <a:ext uri="{FF2B5EF4-FFF2-40B4-BE49-F238E27FC236}">
                <a16:creationId xmlns:a16="http://schemas.microsoft.com/office/drawing/2014/main" id="{84DA2685-7DEE-4BBA-ADA8-7534794F8C18}"/>
              </a:ext>
            </a:extLst>
          </xdr:cNvPr>
          <xdr:cNvCxnSpPr/>
        </xdr:nvCxnSpPr>
        <xdr:spPr>
          <a:xfrm flipH="1">
            <a:off x="600075" y="2219325"/>
            <a:ext cx="90487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Straight Connector 47">
            <a:extLst>
              <a:ext uri="{FF2B5EF4-FFF2-40B4-BE49-F238E27FC236}">
                <a16:creationId xmlns:a16="http://schemas.microsoft.com/office/drawing/2014/main" id="{0151EADE-E5B3-47DC-9471-9FFCFBC49496}"/>
              </a:ext>
            </a:extLst>
          </xdr:cNvPr>
          <xdr:cNvCxnSpPr/>
        </xdr:nvCxnSpPr>
        <xdr:spPr>
          <a:xfrm>
            <a:off x="2595563" y="2009775"/>
            <a:ext cx="0" cy="3286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Straight Connector 48">
            <a:extLst>
              <a:ext uri="{FF2B5EF4-FFF2-40B4-BE49-F238E27FC236}">
                <a16:creationId xmlns:a16="http://schemas.microsoft.com/office/drawing/2014/main" id="{E7144EAD-6778-46FB-870E-A8079CB90615}"/>
              </a:ext>
            </a:extLst>
          </xdr:cNvPr>
          <xdr:cNvCxnSpPr/>
        </xdr:nvCxnSpPr>
        <xdr:spPr>
          <a:xfrm flipH="1">
            <a:off x="2547938" y="2214562"/>
            <a:ext cx="90487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157163</xdr:colOff>
      <xdr:row>44</xdr:row>
      <xdr:rowOff>123825</xdr:rowOff>
    </xdr:from>
    <xdr:to>
      <xdr:col>21</xdr:col>
      <xdr:colOff>19050</xdr:colOff>
      <xdr:row>51</xdr:row>
      <xdr:rowOff>85725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6FE38AE5-41C1-486A-B120-2BB54705FDBF}"/>
            </a:ext>
          </a:extLst>
        </xdr:cNvPr>
        <xdr:cNvGrpSpPr/>
      </xdr:nvGrpSpPr>
      <xdr:grpSpPr>
        <a:xfrm>
          <a:off x="481013" y="6867525"/>
          <a:ext cx="2938462" cy="962025"/>
          <a:chOff x="481013" y="6134100"/>
          <a:chExt cx="2938462" cy="962025"/>
        </a:xfrm>
      </xdr:grpSpPr>
      <xdr:cxnSp macro="">
        <xdr:nvCxnSpPr>
          <xdr:cNvPr id="62" name="Straight Arrow Connector 61">
            <a:extLst>
              <a:ext uri="{FF2B5EF4-FFF2-40B4-BE49-F238E27FC236}">
                <a16:creationId xmlns:a16="http://schemas.microsoft.com/office/drawing/2014/main" id="{33BF1B40-7DD1-448A-828D-A90F3E790404}"/>
              </a:ext>
            </a:extLst>
          </xdr:cNvPr>
          <xdr:cNvCxnSpPr/>
        </xdr:nvCxnSpPr>
        <xdr:spPr>
          <a:xfrm>
            <a:off x="2590800" y="6134100"/>
            <a:ext cx="0" cy="300038"/>
          </a:xfrm>
          <a:prstGeom prst="straightConnector1">
            <a:avLst/>
          </a:prstGeom>
          <a:ln w="2857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Straight Connector 62">
            <a:extLst>
              <a:ext uri="{FF2B5EF4-FFF2-40B4-BE49-F238E27FC236}">
                <a16:creationId xmlns:a16="http://schemas.microsoft.com/office/drawing/2014/main" id="{3264DCFE-0743-41FB-B3F1-26C7B168AA17}"/>
              </a:ext>
            </a:extLst>
          </xdr:cNvPr>
          <xdr:cNvCxnSpPr/>
        </xdr:nvCxnSpPr>
        <xdr:spPr>
          <a:xfrm>
            <a:off x="642938" y="6148387"/>
            <a:ext cx="0" cy="581026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Straight Connector 63">
            <a:extLst>
              <a:ext uri="{FF2B5EF4-FFF2-40B4-BE49-F238E27FC236}">
                <a16:creationId xmlns:a16="http://schemas.microsoft.com/office/drawing/2014/main" id="{B4B205F0-75F8-4551-8F1C-D90B0AD3E6CE}"/>
              </a:ext>
            </a:extLst>
          </xdr:cNvPr>
          <xdr:cNvCxnSpPr/>
        </xdr:nvCxnSpPr>
        <xdr:spPr>
          <a:xfrm>
            <a:off x="647701" y="6434138"/>
            <a:ext cx="1952624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5" name="Rectangle 64">
            <a:extLst>
              <a:ext uri="{FF2B5EF4-FFF2-40B4-BE49-F238E27FC236}">
                <a16:creationId xmlns:a16="http://schemas.microsoft.com/office/drawing/2014/main" id="{5DA48B20-8F7F-456C-9822-75C9F993CC06}"/>
              </a:ext>
            </a:extLst>
          </xdr:cNvPr>
          <xdr:cNvSpPr/>
        </xdr:nvSpPr>
        <xdr:spPr>
          <a:xfrm>
            <a:off x="481013" y="6153150"/>
            <a:ext cx="157163" cy="566738"/>
          </a:xfrm>
          <a:prstGeom prst="rect">
            <a:avLst/>
          </a:prstGeom>
          <a:pattFill prst="ltUpDiag">
            <a:fgClr>
              <a:schemeClr val="tx1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7" name="Freeform: Shape 66">
            <a:extLst>
              <a:ext uri="{FF2B5EF4-FFF2-40B4-BE49-F238E27FC236}">
                <a16:creationId xmlns:a16="http://schemas.microsoft.com/office/drawing/2014/main" id="{45181C1A-6A35-4E3B-A381-9C6A58EB3BF9}"/>
              </a:ext>
            </a:extLst>
          </xdr:cNvPr>
          <xdr:cNvSpPr/>
        </xdr:nvSpPr>
        <xdr:spPr>
          <a:xfrm>
            <a:off x="642938" y="6434138"/>
            <a:ext cx="2443162" cy="395287"/>
          </a:xfrm>
          <a:custGeom>
            <a:avLst/>
            <a:gdLst>
              <a:gd name="connsiteX0" fmla="*/ 0 w 2443162"/>
              <a:gd name="connsiteY0" fmla="*/ 0 h 395287"/>
              <a:gd name="connsiteX1" fmla="*/ 938212 w 2443162"/>
              <a:gd name="connsiteY1" fmla="*/ 80962 h 395287"/>
              <a:gd name="connsiteX2" fmla="*/ 1624012 w 2443162"/>
              <a:gd name="connsiteY2" fmla="*/ 185737 h 395287"/>
              <a:gd name="connsiteX3" fmla="*/ 1952625 w 2443162"/>
              <a:gd name="connsiteY3" fmla="*/ 261937 h 395287"/>
              <a:gd name="connsiteX4" fmla="*/ 2443162 w 2443162"/>
              <a:gd name="connsiteY4" fmla="*/ 395287 h 3952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443162" h="395287">
                <a:moveTo>
                  <a:pt x="0" y="0"/>
                </a:moveTo>
                <a:cubicBezTo>
                  <a:pt x="333771" y="25003"/>
                  <a:pt x="667543" y="50006"/>
                  <a:pt x="938212" y="80962"/>
                </a:cubicBezTo>
                <a:cubicBezTo>
                  <a:pt x="1208881" y="111918"/>
                  <a:pt x="1454943" y="155575"/>
                  <a:pt x="1624012" y="185737"/>
                </a:cubicBezTo>
                <a:cubicBezTo>
                  <a:pt x="1793081" y="215899"/>
                  <a:pt x="1816100" y="227012"/>
                  <a:pt x="1952625" y="261937"/>
                </a:cubicBezTo>
                <a:cubicBezTo>
                  <a:pt x="2089150" y="296862"/>
                  <a:pt x="2266156" y="346074"/>
                  <a:pt x="2443162" y="395287"/>
                </a:cubicBezTo>
              </a:path>
            </a:pathLst>
          </a:custGeom>
          <a:noFill/>
          <a:ln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8" name="Straight Connector 67">
            <a:extLst>
              <a:ext uri="{FF2B5EF4-FFF2-40B4-BE49-F238E27FC236}">
                <a16:creationId xmlns:a16="http://schemas.microsoft.com/office/drawing/2014/main" id="{23D63684-E5C4-437E-A6D4-36E01A6E2DD3}"/>
              </a:ext>
            </a:extLst>
          </xdr:cNvPr>
          <xdr:cNvCxnSpPr/>
        </xdr:nvCxnSpPr>
        <xdr:spPr>
          <a:xfrm>
            <a:off x="2600326" y="6438900"/>
            <a:ext cx="0" cy="276225"/>
          </a:xfrm>
          <a:prstGeom prst="line">
            <a:avLst/>
          </a:prstGeom>
          <a:noFill/>
          <a:ln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9" name="Straight Connector 68">
            <a:extLst>
              <a:ext uri="{FF2B5EF4-FFF2-40B4-BE49-F238E27FC236}">
                <a16:creationId xmlns:a16="http://schemas.microsoft.com/office/drawing/2014/main" id="{E5BFACF8-AE28-44D1-B569-C645550F232E}"/>
              </a:ext>
            </a:extLst>
          </xdr:cNvPr>
          <xdr:cNvCxnSpPr/>
        </xdr:nvCxnSpPr>
        <xdr:spPr>
          <a:xfrm>
            <a:off x="2614613" y="6686551"/>
            <a:ext cx="7905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Straight Connector 69">
            <a:extLst>
              <a:ext uri="{FF2B5EF4-FFF2-40B4-BE49-F238E27FC236}">
                <a16:creationId xmlns:a16="http://schemas.microsoft.com/office/drawing/2014/main" id="{B77199A9-4634-4187-B062-3CBB8205F5A7}"/>
              </a:ext>
            </a:extLst>
          </xdr:cNvPr>
          <xdr:cNvCxnSpPr/>
        </xdr:nvCxnSpPr>
        <xdr:spPr>
          <a:xfrm>
            <a:off x="2628900" y="6438901"/>
            <a:ext cx="7905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Straight Arrow Connector 70">
            <a:extLst>
              <a:ext uri="{FF2B5EF4-FFF2-40B4-BE49-F238E27FC236}">
                <a16:creationId xmlns:a16="http://schemas.microsoft.com/office/drawing/2014/main" id="{3271333B-8AB0-4D3E-9BD0-2CCDCC53EBD1}"/>
              </a:ext>
            </a:extLst>
          </xdr:cNvPr>
          <xdr:cNvCxnSpPr/>
        </xdr:nvCxnSpPr>
        <xdr:spPr>
          <a:xfrm flipV="1">
            <a:off x="2952750" y="6429375"/>
            <a:ext cx="0" cy="261938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2" name="Arc 71">
            <a:extLst>
              <a:ext uri="{FF2B5EF4-FFF2-40B4-BE49-F238E27FC236}">
                <a16:creationId xmlns:a16="http://schemas.microsoft.com/office/drawing/2014/main" id="{46BF6C68-4FB9-40DB-B736-4FB4B58CBFC1}"/>
              </a:ext>
            </a:extLst>
          </xdr:cNvPr>
          <xdr:cNvSpPr/>
        </xdr:nvSpPr>
        <xdr:spPr>
          <a:xfrm rot="3408123">
            <a:off x="2877169" y="6658593"/>
            <a:ext cx="160690" cy="160690"/>
          </a:xfrm>
          <a:prstGeom prst="arc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4" name="Straight Connector 73">
            <a:extLst>
              <a:ext uri="{FF2B5EF4-FFF2-40B4-BE49-F238E27FC236}">
                <a16:creationId xmlns:a16="http://schemas.microsoft.com/office/drawing/2014/main" id="{1C411118-9986-4919-82CC-D1B93949C9D2}"/>
              </a:ext>
            </a:extLst>
          </xdr:cNvPr>
          <xdr:cNvCxnSpPr/>
        </xdr:nvCxnSpPr>
        <xdr:spPr>
          <a:xfrm>
            <a:off x="647700" y="6767513"/>
            <a:ext cx="0" cy="3286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Straight Connector 74">
            <a:extLst>
              <a:ext uri="{FF2B5EF4-FFF2-40B4-BE49-F238E27FC236}">
                <a16:creationId xmlns:a16="http://schemas.microsoft.com/office/drawing/2014/main" id="{80FB0F4E-0CF5-4A35-A736-7AE1864B5213}"/>
              </a:ext>
            </a:extLst>
          </xdr:cNvPr>
          <xdr:cNvCxnSpPr/>
        </xdr:nvCxnSpPr>
        <xdr:spPr>
          <a:xfrm>
            <a:off x="576261" y="7010401"/>
            <a:ext cx="209550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Straight Connector 75">
            <a:extLst>
              <a:ext uri="{FF2B5EF4-FFF2-40B4-BE49-F238E27FC236}">
                <a16:creationId xmlns:a16="http://schemas.microsoft.com/office/drawing/2014/main" id="{95065488-CA66-4815-BB1B-91333F19BC9F}"/>
              </a:ext>
            </a:extLst>
          </xdr:cNvPr>
          <xdr:cNvCxnSpPr/>
        </xdr:nvCxnSpPr>
        <xdr:spPr>
          <a:xfrm flipH="1">
            <a:off x="600075" y="6972300"/>
            <a:ext cx="90487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Straight Connector 76">
            <a:extLst>
              <a:ext uri="{FF2B5EF4-FFF2-40B4-BE49-F238E27FC236}">
                <a16:creationId xmlns:a16="http://schemas.microsoft.com/office/drawing/2014/main" id="{642AB196-A1E6-487B-B219-56BDBF99BD30}"/>
              </a:ext>
            </a:extLst>
          </xdr:cNvPr>
          <xdr:cNvCxnSpPr/>
        </xdr:nvCxnSpPr>
        <xdr:spPr>
          <a:xfrm>
            <a:off x="2595563" y="6762750"/>
            <a:ext cx="0" cy="3286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Straight Connector 77">
            <a:extLst>
              <a:ext uri="{FF2B5EF4-FFF2-40B4-BE49-F238E27FC236}">
                <a16:creationId xmlns:a16="http://schemas.microsoft.com/office/drawing/2014/main" id="{9EF7C210-2798-4107-BE73-7BEC18803ECF}"/>
              </a:ext>
            </a:extLst>
          </xdr:cNvPr>
          <xdr:cNvCxnSpPr/>
        </xdr:nvCxnSpPr>
        <xdr:spPr>
          <a:xfrm flipH="1">
            <a:off x="2547938" y="6967537"/>
            <a:ext cx="90487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157163</xdr:colOff>
      <xdr:row>82</xdr:row>
      <xdr:rowOff>138112</xdr:rowOff>
    </xdr:from>
    <xdr:to>
      <xdr:col>21</xdr:col>
      <xdr:colOff>19050</xdr:colOff>
      <xdr:row>89</xdr:row>
      <xdr:rowOff>85725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id="{9EB5035E-2D55-43FE-93A9-AD84A247F69D}"/>
            </a:ext>
          </a:extLst>
        </xdr:cNvPr>
        <xdr:cNvGrpSpPr/>
      </xdr:nvGrpSpPr>
      <xdr:grpSpPr>
        <a:xfrm>
          <a:off x="481013" y="12349162"/>
          <a:ext cx="2938462" cy="947738"/>
          <a:chOff x="481013" y="10901362"/>
          <a:chExt cx="2938462" cy="947738"/>
        </a:xfrm>
      </xdr:grpSpPr>
      <xdr:cxnSp macro="">
        <xdr:nvCxnSpPr>
          <xdr:cNvPr id="81" name="Straight Connector 80">
            <a:extLst>
              <a:ext uri="{FF2B5EF4-FFF2-40B4-BE49-F238E27FC236}">
                <a16:creationId xmlns:a16="http://schemas.microsoft.com/office/drawing/2014/main" id="{EFED5265-761F-4C1B-9789-7B30083B20C1}"/>
              </a:ext>
            </a:extLst>
          </xdr:cNvPr>
          <xdr:cNvCxnSpPr/>
        </xdr:nvCxnSpPr>
        <xdr:spPr>
          <a:xfrm>
            <a:off x="642938" y="10901362"/>
            <a:ext cx="0" cy="581026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Straight Connector 81">
            <a:extLst>
              <a:ext uri="{FF2B5EF4-FFF2-40B4-BE49-F238E27FC236}">
                <a16:creationId xmlns:a16="http://schemas.microsoft.com/office/drawing/2014/main" id="{92B3F197-012D-4627-8568-03BB3498232A}"/>
              </a:ext>
            </a:extLst>
          </xdr:cNvPr>
          <xdr:cNvCxnSpPr/>
        </xdr:nvCxnSpPr>
        <xdr:spPr>
          <a:xfrm>
            <a:off x="647701" y="11187113"/>
            <a:ext cx="1952624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3" name="Rectangle 82">
            <a:extLst>
              <a:ext uri="{FF2B5EF4-FFF2-40B4-BE49-F238E27FC236}">
                <a16:creationId xmlns:a16="http://schemas.microsoft.com/office/drawing/2014/main" id="{2036639A-3BA5-46E1-B576-45B1035B866A}"/>
              </a:ext>
            </a:extLst>
          </xdr:cNvPr>
          <xdr:cNvSpPr/>
        </xdr:nvSpPr>
        <xdr:spPr>
          <a:xfrm>
            <a:off x="481013" y="10906125"/>
            <a:ext cx="157163" cy="566738"/>
          </a:xfrm>
          <a:prstGeom prst="rect">
            <a:avLst/>
          </a:prstGeom>
          <a:pattFill prst="ltUpDiag">
            <a:fgClr>
              <a:schemeClr val="tx1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4" name="Freeform: Shape 83">
            <a:extLst>
              <a:ext uri="{FF2B5EF4-FFF2-40B4-BE49-F238E27FC236}">
                <a16:creationId xmlns:a16="http://schemas.microsoft.com/office/drawing/2014/main" id="{0304CF9A-A6E7-480C-8839-4513D5CE3116}"/>
              </a:ext>
            </a:extLst>
          </xdr:cNvPr>
          <xdr:cNvSpPr/>
        </xdr:nvSpPr>
        <xdr:spPr>
          <a:xfrm>
            <a:off x="642938" y="11187113"/>
            <a:ext cx="2443162" cy="395287"/>
          </a:xfrm>
          <a:custGeom>
            <a:avLst/>
            <a:gdLst>
              <a:gd name="connsiteX0" fmla="*/ 0 w 2443162"/>
              <a:gd name="connsiteY0" fmla="*/ 0 h 395287"/>
              <a:gd name="connsiteX1" fmla="*/ 938212 w 2443162"/>
              <a:gd name="connsiteY1" fmla="*/ 80962 h 395287"/>
              <a:gd name="connsiteX2" fmla="*/ 1624012 w 2443162"/>
              <a:gd name="connsiteY2" fmla="*/ 185737 h 395287"/>
              <a:gd name="connsiteX3" fmla="*/ 1952625 w 2443162"/>
              <a:gd name="connsiteY3" fmla="*/ 261937 h 395287"/>
              <a:gd name="connsiteX4" fmla="*/ 2443162 w 2443162"/>
              <a:gd name="connsiteY4" fmla="*/ 395287 h 3952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443162" h="395287">
                <a:moveTo>
                  <a:pt x="0" y="0"/>
                </a:moveTo>
                <a:cubicBezTo>
                  <a:pt x="333771" y="25003"/>
                  <a:pt x="667543" y="50006"/>
                  <a:pt x="938212" y="80962"/>
                </a:cubicBezTo>
                <a:cubicBezTo>
                  <a:pt x="1208881" y="111918"/>
                  <a:pt x="1454943" y="155575"/>
                  <a:pt x="1624012" y="185737"/>
                </a:cubicBezTo>
                <a:cubicBezTo>
                  <a:pt x="1793081" y="215899"/>
                  <a:pt x="1816100" y="227012"/>
                  <a:pt x="1952625" y="261937"/>
                </a:cubicBezTo>
                <a:cubicBezTo>
                  <a:pt x="2089150" y="296862"/>
                  <a:pt x="2266156" y="346074"/>
                  <a:pt x="2443162" y="395287"/>
                </a:cubicBezTo>
              </a:path>
            </a:pathLst>
          </a:custGeom>
          <a:noFill/>
          <a:ln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5" name="Straight Connector 84">
            <a:extLst>
              <a:ext uri="{FF2B5EF4-FFF2-40B4-BE49-F238E27FC236}">
                <a16:creationId xmlns:a16="http://schemas.microsoft.com/office/drawing/2014/main" id="{795691D6-3DFF-4420-874E-E88C7D31CF89}"/>
              </a:ext>
            </a:extLst>
          </xdr:cNvPr>
          <xdr:cNvCxnSpPr/>
        </xdr:nvCxnSpPr>
        <xdr:spPr>
          <a:xfrm>
            <a:off x="2600326" y="11191875"/>
            <a:ext cx="0" cy="276225"/>
          </a:xfrm>
          <a:prstGeom prst="line">
            <a:avLst/>
          </a:prstGeom>
          <a:noFill/>
          <a:ln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86" name="Straight Connector 85">
            <a:extLst>
              <a:ext uri="{FF2B5EF4-FFF2-40B4-BE49-F238E27FC236}">
                <a16:creationId xmlns:a16="http://schemas.microsoft.com/office/drawing/2014/main" id="{8B113040-A469-43E0-80A4-91C4E431AC9D}"/>
              </a:ext>
            </a:extLst>
          </xdr:cNvPr>
          <xdr:cNvCxnSpPr/>
        </xdr:nvCxnSpPr>
        <xdr:spPr>
          <a:xfrm>
            <a:off x="2614613" y="11439526"/>
            <a:ext cx="7905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Straight Connector 86">
            <a:extLst>
              <a:ext uri="{FF2B5EF4-FFF2-40B4-BE49-F238E27FC236}">
                <a16:creationId xmlns:a16="http://schemas.microsoft.com/office/drawing/2014/main" id="{2AE6FBAA-220E-4C79-AEE5-95FB2EF99219}"/>
              </a:ext>
            </a:extLst>
          </xdr:cNvPr>
          <xdr:cNvCxnSpPr/>
        </xdr:nvCxnSpPr>
        <xdr:spPr>
          <a:xfrm>
            <a:off x="2628900" y="11191876"/>
            <a:ext cx="7905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Straight Arrow Connector 87">
            <a:extLst>
              <a:ext uri="{FF2B5EF4-FFF2-40B4-BE49-F238E27FC236}">
                <a16:creationId xmlns:a16="http://schemas.microsoft.com/office/drawing/2014/main" id="{C4250F25-7FE5-4CFD-864D-A5AEC68CB2AB}"/>
              </a:ext>
            </a:extLst>
          </xdr:cNvPr>
          <xdr:cNvCxnSpPr/>
        </xdr:nvCxnSpPr>
        <xdr:spPr>
          <a:xfrm flipV="1">
            <a:off x="2952750" y="11182350"/>
            <a:ext cx="0" cy="261938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9" name="Arc 88">
            <a:extLst>
              <a:ext uri="{FF2B5EF4-FFF2-40B4-BE49-F238E27FC236}">
                <a16:creationId xmlns:a16="http://schemas.microsoft.com/office/drawing/2014/main" id="{12F5A546-D0D5-4923-B8B4-72EA534C07FB}"/>
              </a:ext>
            </a:extLst>
          </xdr:cNvPr>
          <xdr:cNvSpPr/>
        </xdr:nvSpPr>
        <xdr:spPr>
          <a:xfrm rot="3408123">
            <a:off x="2877169" y="11411568"/>
            <a:ext cx="160690" cy="160690"/>
          </a:xfrm>
          <a:prstGeom prst="arc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0" name="Straight Connector 89">
            <a:extLst>
              <a:ext uri="{FF2B5EF4-FFF2-40B4-BE49-F238E27FC236}">
                <a16:creationId xmlns:a16="http://schemas.microsoft.com/office/drawing/2014/main" id="{A2957701-F18F-4E3F-B849-A98154C14771}"/>
              </a:ext>
            </a:extLst>
          </xdr:cNvPr>
          <xdr:cNvCxnSpPr/>
        </xdr:nvCxnSpPr>
        <xdr:spPr>
          <a:xfrm>
            <a:off x="647700" y="11520488"/>
            <a:ext cx="0" cy="3286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Straight Connector 90">
            <a:extLst>
              <a:ext uri="{FF2B5EF4-FFF2-40B4-BE49-F238E27FC236}">
                <a16:creationId xmlns:a16="http://schemas.microsoft.com/office/drawing/2014/main" id="{AF6D4AEB-B71A-458F-857A-D51298948896}"/>
              </a:ext>
            </a:extLst>
          </xdr:cNvPr>
          <xdr:cNvCxnSpPr/>
        </xdr:nvCxnSpPr>
        <xdr:spPr>
          <a:xfrm>
            <a:off x="576261" y="11763376"/>
            <a:ext cx="209550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Straight Connector 91">
            <a:extLst>
              <a:ext uri="{FF2B5EF4-FFF2-40B4-BE49-F238E27FC236}">
                <a16:creationId xmlns:a16="http://schemas.microsoft.com/office/drawing/2014/main" id="{8643B052-2ED4-4234-BF2A-8A5839A1816E}"/>
              </a:ext>
            </a:extLst>
          </xdr:cNvPr>
          <xdr:cNvCxnSpPr/>
        </xdr:nvCxnSpPr>
        <xdr:spPr>
          <a:xfrm flipH="1">
            <a:off x="600075" y="11725275"/>
            <a:ext cx="90487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" name="Straight Connector 92">
            <a:extLst>
              <a:ext uri="{FF2B5EF4-FFF2-40B4-BE49-F238E27FC236}">
                <a16:creationId xmlns:a16="http://schemas.microsoft.com/office/drawing/2014/main" id="{2BBD2CFE-BC2F-4F7E-9F66-100476778680}"/>
              </a:ext>
            </a:extLst>
          </xdr:cNvPr>
          <xdr:cNvCxnSpPr/>
        </xdr:nvCxnSpPr>
        <xdr:spPr>
          <a:xfrm>
            <a:off x="2595563" y="11515725"/>
            <a:ext cx="0" cy="3286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Straight Connector 93">
            <a:extLst>
              <a:ext uri="{FF2B5EF4-FFF2-40B4-BE49-F238E27FC236}">
                <a16:creationId xmlns:a16="http://schemas.microsoft.com/office/drawing/2014/main" id="{4B8E2546-BD41-4B4E-AE85-CE4426D715F1}"/>
              </a:ext>
            </a:extLst>
          </xdr:cNvPr>
          <xdr:cNvCxnSpPr/>
        </xdr:nvCxnSpPr>
        <xdr:spPr>
          <a:xfrm flipH="1">
            <a:off x="2547938" y="11720512"/>
            <a:ext cx="90487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5" name="Arc 94">
            <a:extLst>
              <a:ext uri="{FF2B5EF4-FFF2-40B4-BE49-F238E27FC236}">
                <a16:creationId xmlns:a16="http://schemas.microsoft.com/office/drawing/2014/main" id="{71FEEC60-21E0-4330-B9F4-638009A1F839}"/>
              </a:ext>
            </a:extLst>
          </xdr:cNvPr>
          <xdr:cNvSpPr/>
        </xdr:nvSpPr>
        <xdr:spPr>
          <a:xfrm rot="2992100">
            <a:off x="2247899" y="10915650"/>
            <a:ext cx="533400" cy="533400"/>
          </a:xfrm>
          <a:prstGeom prst="arc">
            <a:avLst/>
          </a:prstGeom>
          <a:ln w="285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5</xdr:col>
      <xdr:colOff>90488</xdr:colOff>
      <xdr:row>27</xdr:row>
      <xdr:rowOff>66675</xdr:rowOff>
    </xdr:from>
    <xdr:to>
      <xdr:col>15</xdr:col>
      <xdr:colOff>57151</xdr:colOff>
      <xdr:row>34</xdr:row>
      <xdr:rowOff>76200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2F47CB9C-12D6-4D27-BA9E-8D49D117736B}"/>
            </a:ext>
          </a:extLst>
        </xdr:cNvPr>
        <xdr:cNvGrpSpPr/>
      </xdr:nvGrpSpPr>
      <xdr:grpSpPr>
        <a:xfrm>
          <a:off x="900113" y="4343400"/>
          <a:ext cx="1585913" cy="1009650"/>
          <a:chOff x="900113" y="3467100"/>
          <a:chExt cx="1585913" cy="1009650"/>
        </a:xfrm>
      </xdr:grpSpPr>
      <xdr:sp macro="" textlink="">
        <xdr:nvSpPr>
          <xdr:cNvPr id="4" name="Freeform: Shape 3">
            <a:extLst>
              <a:ext uri="{FF2B5EF4-FFF2-40B4-BE49-F238E27FC236}">
                <a16:creationId xmlns:a16="http://schemas.microsoft.com/office/drawing/2014/main" id="{D123D21D-8374-498F-8381-F1E3CA4D76EB}"/>
              </a:ext>
            </a:extLst>
          </xdr:cNvPr>
          <xdr:cNvSpPr/>
        </xdr:nvSpPr>
        <xdr:spPr>
          <a:xfrm>
            <a:off x="1138238" y="3686175"/>
            <a:ext cx="966787" cy="576263"/>
          </a:xfrm>
          <a:custGeom>
            <a:avLst/>
            <a:gdLst>
              <a:gd name="connsiteX0" fmla="*/ 966787 w 966787"/>
              <a:gd name="connsiteY0" fmla="*/ 0 h 576263"/>
              <a:gd name="connsiteX1" fmla="*/ 0 w 966787"/>
              <a:gd name="connsiteY1" fmla="*/ 0 h 576263"/>
              <a:gd name="connsiteX2" fmla="*/ 0 w 966787"/>
              <a:gd name="connsiteY2" fmla="*/ 138113 h 576263"/>
              <a:gd name="connsiteX3" fmla="*/ 319087 w 966787"/>
              <a:gd name="connsiteY3" fmla="*/ 138113 h 576263"/>
              <a:gd name="connsiteX4" fmla="*/ 319087 w 966787"/>
              <a:gd name="connsiteY4" fmla="*/ 576263 h 576263"/>
              <a:gd name="connsiteX5" fmla="*/ 652462 w 966787"/>
              <a:gd name="connsiteY5" fmla="*/ 576263 h 576263"/>
              <a:gd name="connsiteX6" fmla="*/ 652462 w 966787"/>
              <a:gd name="connsiteY6" fmla="*/ 142875 h 576263"/>
              <a:gd name="connsiteX7" fmla="*/ 966787 w 966787"/>
              <a:gd name="connsiteY7" fmla="*/ 142875 h 576263"/>
              <a:gd name="connsiteX8" fmla="*/ 966787 w 966787"/>
              <a:gd name="connsiteY8" fmla="*/ 0 h 57626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6787" h="576263">
                <a:moveTo>
                  <a:pt x="966787" y="0"/>
                </a:moveTo>
                <a:lnTo>
                  <a:pt x="0" y="0"/>
                </a:lnTo>
                <a:lnTo>
                  <a:pt x="0" y="138113"/>
                </a:lnTo>
                <a:lnTo>
                  <a:pt x="319087" y="138113"/>
                </a:lnTo>
                <a:lnTo>
                  <a:pt x="319087" y="576263"/>
                </a:lnTo>
                <a:lnTo>
                  <a:pt x="652462" y="576263"/>
                </a:lnTo>
                <a:lnTo>
                  <a:pt x="652462" y="142875"/>
                </a:lnTo>
                <a:lnTo>
                  <a:pt x="966787" y="142875"/>
                </a:lnTo>
                <a:lnTo>
                  <a:pt x="966787" y="0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167AB1E8-4925-4A22-A884-2CC6EF29F2AF}"/>
              </a:ext>
            </a:extLst>
          </xdr:cNvPr>
          <xdr:cNvCxnSpPr/>
        </xdr:nvCxnSpPr>
        <xdr:spPr>
          <a:xfrm>
            <a:off x="1457325" y="4300538"/>
            <a:ext cx="0" cy="1762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25FA0E83-0E44-40DD-9748-D15E8DE129EC}"/>
              </a:ext>
            </a:extLst>
          </xdr:cNvPr>
          <xdr:cNvCxnSpPr/>
        </xdr:nvCxnSpPr>
        <xdr:spPr>
          <a:xfrm>
            <a:off x="1395413" y="4400550"/>
            <a:ext cx="4524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id="{C62C2D06-A0EF-4790-8A04-D47C2E482F56}"/>
              </a:ext>
            </a:extLst>
          </xdr:cNvPr>
          <xdr:cNvCxnSpPr/>
        </xdr:nvCxnSpPr>
        <xdr:spPr>
          <a:xfrm flipH="1">
            <a:off x="1414462" y="436245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Straight Connector 72">
            <a:extLst>
              <a:ext uri="{FF2B5EF4-FFF2-40B4-BE49-F238E27FC236}">
                <a16:creationId xmlns:a16="http://schemas.microsoft.com/office/drawing/2014/main" id="{FDED9D7C-1EFB-4957-AA77-72790822DC4E}"/>
              </a:ext>
            </a:extLst>
          </xdr:cNvPr>
          <xdr:cNvCxnSpPr/>
        </xdr:nvCxnSpPr>
        <xdr:spPr>
          <a:xfrm>
            <a:off x="1781175" y="4314826"/>
            <a:ext cx="0" cy="1523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Straight Connector 78">
            <a:extLst>
              <a:ext uri="{FF2B5EF4-FFF2-40B4-BE49-F238E27FC236}">
                <a16:creationId xmlns:a16="http://schemas.microsoft.com/office/drawing/2014/main" id="{298BAB86-AEE5-4973-88AA-54F8C2D1B8EB}"/>
              </a:ext>
            </a:extLst>
          </xdr:cNvPr>
          <xdr:cNvCxnSpPr/>
        </xdr:nvCxnSpPr>
        <xdr:spPr>
          <a:xfrm flipH="1">
            <a:off x="1738312" y="436721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Straight Connector 27">
            <a:extLst>
              <a:ext uri="{FF2B5EF4-FFF2-40B4-BE49-F238E27FC236}">
                <a16:creationId xmlns:a16="http://schemas.microsoft.com/office/drawing/2014/main" id="{C56419AA-1358-4A08-957D-433565BB60D2}"/>
              </a:ext>
            </a:extLst>
          </xdr:cNvPr>
          <xdr:cNvCxnSpPr/>
        </xdr:nvCxnSpPr>
        <xdr:spPr>
          <a:xfrm flipV="1">
            <a:off x="1133476" y="3467100"/>
            <a:ext cx="0" cy="1666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id="{994CCD04-BDF9-4098-9BA3-26B69D9736DE}"/>
              </a:ext>
            </a:extLst>
          </xdr:cNvPr>
          <xdr:cNvCxnSpPr/>
        </xdr:nvCxnSpPr>
        <xdr:spPr>
          <a:xfrm>
            <a:off x="1066800" y="3543300"/>
            <a:ext cx="10858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6626CC9D-E121-4F7F-B451-2AA7D9C3C504}"/>
              </a:ext>
            </a:extLst>
          </xdr:cNvPr>
          <xdr:cNvCxnSpPr/>
        </xdr:nvCxnSpPr>
        <xdr:spPr>
          <a:xfrm flipH="1">
            <a:off x="1100138" y="3509962"/>
            <a:ext cx="66676" cy="714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Straight Connector 79">
            <a:extLst>
              <a:ext uri="{FF2B5EF4-FFF2-40B4-BE49-F238E27FC236}">
                <a16:creationId xmlns:a16="http://schemas.microsoft.com/office/drawing/2014/main" id="{2507CE15-9DFB-4735-9708-E66AFF7F2C67}"/>
              </a:ext>
            </a:extLst>
          </xdr:cNvPr>
          <xdr:cNvCxnSpPr/>
        </xdr:nvCxnSpPr>
        <xdr:spPr>
          <a:xfrm flipV="1">
            <a:off x="2105026" y="3486150"/>
            <a:ext cx="0" cy="1476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Straight Connector 95">
            <a:extLst>
              <a:ext uri="{FF2B5EF4-FFF2-40B4-BE49-F238E27FC236}">
                <a16:creationId xmlns:a16="http://schemas.microsoft.com/office/drawing/2014/main" id="{9074FF44-39EB-49D6-B6A5-74397040819B}"/>
              </a:ext>
            </a:extLst>
          </xdr:cNvPr>
          <xdr:cNvCxnSpPr/>
        </xdr:nvCxnSpPr>
        <xdr:spPr>
          <a:xfrm flipH="1">
            <a:off x="2071688" y="3509962"/>
            <a:ext cx="66676" cy="714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Straight Connector 43">
            <a:extLst>
              <a:ext uri="{FF2B5EF4-FFF2-40B4-BE49-F238E27FC236}">
                <a16:creationId xmlns:a16="http://schemas.microsoft.com/office/drawing/2014/main" id="{D4FA81B0-F343-4F09-B323-D5D570493456}"/>
              </a:ext>
            </a:extLst>
          </xdr:cNvPr>
          <xdr:cNvCxnSpPr/>
        </xdr:nvCxnSpPr>
        <xdr:spPr>
          <a:xfrm flipH="1">
            <a:off x="919163" y="3686175"/>
            <a:ext cx="1666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Straight Connector 49">
            <a:extLst>
              <a:ext uri="{FF2B5EF4-FFF2-40B4-BE49-F238E27FC236}">
                <a16:creationId xmlns:a16="http://schemas.microsoft.com/office/drawing/2014/main" id="{BC634884-D958-4731-949F-53B716513F21}"/>
              </a:ext>
            </a:extLst>
          </xdr:cNvPr>
          <xdr:cNvCxnSpPr/>
        </xdr:nvCxnSpPr>
        <xdr:spPr>
          <a:xfrm>
            <a:off x="971550" y="3629025"/>
            <a:ext cx="0" cy="6905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Straight Connector 51">
            <a:extLst>
              <a:ext uri="{FF2B5EF4-FFF2-40B4-BE49-F238E27FC236}">
                <a16:creationId xmlns:a16="http://schemas.microsoft.com/office/drawing/2014/main" id="{50E1B17B-2CA5-4F69-AB6B-2F9A67A1573D}"/>
              </a:ext>
            </a:extLst>
          </xdr:cNvPr>
          <xdr:cNvCxnSpPr/>
        </xdr:nvCxnSpPr>
        <xdr:spPr>
          <a:xfrm flipH="1">
            <a:off x="900113" y="4257675"/>
            <a:ext cx="5143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Straight Connector 53">
            <a:extLst>
              <a:ext uri="{FF2B5EF4-FFF2-40B4-BE49-F238E27FC236}">
                <a16:creationId xmlns:a16="http://schemas.microsoft.com/office/drawing/2014/main" id="{31F7F638-4CBA-4B31-BA3F-7D3C86B5571D}"/>
              </a:ext>
            </a:extLst>
          </xdr:cNvPr>
          <xdr:cNvCxnSpPr/>
        </xdr:nvCxnSpPr>
        <xdr:spPr>
          <a:xfrm flipH="1">
            <a:off x="938213" y="4219575"/>
            <a:ext cx="6667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" name="Straight Connector 96">
            <a:extLst>
              <a:ext uri="{FF2B5EF4-FFF2-40B4-BE49-F238E27FC236}">
                <a16:creationId xmlns:a16="http://schemas.microsoft.com/office/drawing/2014/main" id="{198A2867-BE2F-448F-B908-63D0265A913A}"/>
              </a:ext>
            </a:extLst>
          </xdr:cNvPr>
          <xdr:cNvCxnSpPr/>
        </xdr:nvCxnSpPr>
        <xdr:spPr>
          <a:xfrm flipH="1">
            <a:off x="938214" y="3648075"/>
            <a:ext cx="6667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Straight Connector 97">
            <a:extLst>
              <a:ext uri="{FF2B5EF4-FFF2-40B4-BE49-F238E27FC236}">
                <a16:creationId xmlns:a16="http://schemas.microsoft.com/office/drawing/2014/main" id="{4252D61C-D2C9-4B83-B4E0-8F648ADB15D4}"/>
              </a:ext>
            </a:extLst>
          </xdr:cNvPr>
          <xdr:cNvCxnSpPr/>
        </xdr:nvCxnSpPr>
        <xdr:spPr>
          <a:xfrm flipH="1">
            <a:off x="2171700" y="3686175"/>
            <a:ext cx="31432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Straight Connector 58">
            <a:extLst>
              <a:ext uri="{FF2B5EF4-FFF2-40B4-BE49-F238E27FC236}">
                <a16:creationId xmlns:a16="http://schemas.microsoft.com/office/drawing/2014/main" id="{6519ADF3-EC64-4678-9024-19A86B965DA8}"/>
              </a:ext>
            </a:extLst>
          </xdr:cNvPr>
          <xdr:cNvCxnSpPr/>
        </xdr:nvCxnSpPr>
        <xdr:spPr>
          <a:xfrm>
            <a:off x="2428875" y="3624261"/>
            <a:ext cx="0" cy="2476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Straight Connector 60">
            <a:extLst>
              <a:ext uri="{FF2B5EF4-FFF2-40B4-BE49-F238E27FC236}">
                <a16:creationId xmlns:a16="http://schemas.microsoft.com/office/drawing/2014/main" id="{280492B3-4B31-4EC5-B03A-A7F920BA8BA6}"/>
              </a:ext>
            </a:extLst>
          </xdr:cNvPr>
          <xdr:cNvCxnSpPr/>
        </xdr:nvCxnSpPr>
        <xdr:spPr>
          <a:xfrm flipH="1">
            <a:off x="2390775" y="3652838"/>
            <a:ext cx="71437" cy="714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Straight Connector 98">
            <a:extLst>
              <a:ext uri="{FF2B5EF4-FFF2-40B4-BE49-F238E27FC236}">
                <a16:creationId xmlns:a16="http://schemas.microsoft.com/office/drawing/2014/main" id="{143CC4C1-AE68-4C61-8F33-4E8DAB37ED00}"/>
              </a:ext>
            </a:extLst>
          </xdr:cNvPr>
          <xdr:cNvCxnSpPr/>
        </xdr:nvCxnSpPr>
        <xdr:spPr>
          <a:xfrm flipH="1">
            <a:off x="2171700" y="3829050"/>
            <a:ext cx="31432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Straight Connector 99">
            <a:extLst>
              <a:ext uri="{FF2B5EF4-FFF2-40B4-BE49-F238E27FC236}">
                <a16:creationId xmlns:a16="http://schemas.microsoft.com/office/drawing/2014/main" id="{B6D013A7-EA9E-4756-BDC0-FD8222392DE3}"/>
              </a:ext>
            </a:extLst>
          </xdr:cNvPr>
          <xdr:cNvCxnSpPr/>
        </xdr:nvCxnSpPr>
        <xdr:spPr>
          <a:xfrm flipH="1">
            <a:off x="2390775" y="3795713"/>
            <a:ext cx="71437" cy="714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Straight Arrow Connector 32">
            <a:extLst>
              <a:ext uri="{FF2B5EF4-FFF2-40B4-BE49-F238E27FC236}">
                <a16:creationId xmlns:a16="http://schemas.microsoft.com/office/drawing/2014/main" id="{AA777445-197E-4FA9-8581-A5075A1B092A}"/>
              </a:ext>
            </a:extLst>
          </xdr:cNvPr>
          <xdr:cNvCxnSpPr/>
        </xdr:nvCxnSpPr>
        <xdr:spPr>
          <a:xfrm flipV="1">
            <a:off x="1619249" y="3581400"/>
            <a:ext cx="0" cy="723900"/>
          </a:xfrm>
          <a:prstGeom prst="straightConnector1">
            <a:avLst/>
          </a:prstGeom>
          <a:ln>
            <a:prstDash val="dash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Straight Connector 41">
            <a:extLst>
              <a:ext uri="{FF2B5EF4-FFF2-40B4-BE49-F238E27FC236}">
                <a16:creationId xmlns:a16="http://schemas.microsoft.com/office/drawing/2014/main" id="{8EE463E5-A6F4-4387-913C-D0DDF30D4A7C}"/>
              </a:ext>
            </a:extLst>
          </xdr:cNvPr>
          <xdr:cNvCxnSpPr/>
        </xdr:nvCxnSpPr>
        <xdr:spPr>
          <a:xfrm>
            <a:off x="1257300" y="3924300"/>
            <a:ext cx="671512" cy="0"/>
          </a:xfrm>
          <a:prstGeom prst="line">
            <a:avLst/>
          </a:prstGeom>
          <a:ln>
            <a:prstDash val="dash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90488</xdr:colOff>
      <xdr:row>65</xdr:row>
      <xdr:rowOff>66675</xdr:rowOff>
    </xdr:from>
    <xdr:to>
      <xdr:col>15</xdr:col>
      <xdr:colOff>57151</xdr:colOff>
      <xdr:row>72</xdr:row>
      <xdr:rowOff>76200</xdr:rowOff>
    </xdr:to>
    <xdr:grpSp>
      <xdr:nvGrpSpPr>
        <xdr:cNvPr id="38" name="Group 37">
          <a:extLst>
            <a:ext uri="{FF2B5EF4-FFF2-40B4-BE49-F238E27FC236}">
              <a16:creationId xmlns:a16="http://schemas.microsoft.com/office/drawing/2014/main" id="{46F15946-73A2-4824-AC23-B33410C3FA8F}"/>
            </a:ext>
          </a:extLst>
        </xdr:cNvPr>
        <xdr:cNvGrpSpPr/>
      </xdr:nvGrpSpPr>
      <xdr:grpSpPr>
        <a:xfrm>
          <a:off x="900113" y="9810750"/>
          <a:ext cx="1585913" cy="1009650"/>
          <a:chOff x="900113" y="8077200"/>
          <a:chExt cx="1585913" cy="1009650"/>
        </a:xfrm>
      </xdr:grpSpPr>
      <xdr:sp macro="" textlink="">
        <xdr:nvSpPr>
          <xdr:cNvPr id="101" name="Freeform: Shape 100">
            <a:extLst>
              <a:ext uri="{FF2B5EF4-FFF2-40B4-BE49-F238E27FC236}">
                <a16:creationId xmlns:a16="http://schemas.microsoft.com/office/drawing/2014/main" id="{0D835945-292F-4641-A2E0-352437AA3FA5}"/>
              </a:ext>
            </a:extLst>
          </xdr:cNvPr>
          <xdr:cNvSpPr/>
        </xdr:nvSpPr>
        <xdr:spPr>
          <a:xfrm>
            <a:off x="1138238" y="8296275"/>
            <a:ext cx="966787" cy="576263"/>
          </a:xfrm>
          <a:custGeom>
            <a:avLst/>
            <a:gdLst>
              <a:gd name="connsiteX0" fmla="*/ 966787 w 966787"/>
              <a:gd name="connsiteY0" fmla="*/ 0 h 576263"/>
              <a:gd name="connsiteX1" fmla="*/ 0 w 966787"/>
              <a:gd name="connsiteY1" fmla="*/ 0 h 576263"/>
              <a:gd name="connsiteX2" fmla="*/ 0 w 966787"/>
              <a:gd name="connsiteY2" fmla="*/ 138113 h 576263"/>
              <a:gd name="connsiteX3" fmla="*/ 319087 w 966787"/>
              <a:gd name="connsiteY3" fmla="*/ 138113 h 576263"/>
              <a:gd name="connsiteX4" fmla="*/ 319087 w 966787"/>
              <a:gd name="connsiteY4" fmla="*/ 576263 h 576263"/>
              <a:gd name="connsiteX5" fmla="*/ 652462 w 966787"/>
              <a:gd name="connsiteY5" fmla="*/ 576263 h 576263"/>
              <a:gd name="connsiteX6" fmla="*/ 652462 w 966787"/>
              <a:gd name="connsiteY6" fmla="*/ 142875 h 576263"/>
              <a:gd name="connsiteX7" fmla="*/ 966787 w 966787"/>
              <a:gd name="connsiteY7" fmla="*/ 142875 h 576263"/>
              <a:gd name="connsiteX8" fmla="*/ 966787 w 966787"/>
              <a:gd name="connsiteY8" fmla="*/ 0 h 57626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6787" h="576263">
                <a:moveTo>
                  <a:pt x="966787" y="0"/>
                </a:moveTo>
                <a:lnTo>
                  <a:pt x="0" y="0"/>
                </a:lnTo>
                <a:lnTo>
                  <a:pt x="0" y="138113"/>
                </a:lnTo>
                <a:lnTo>
                  <a:pt x="319087" y="138113"/>
                </a:lnTo>
                <a:lnTo>
                  <a:pt x="319087" y="576263"/>
                </a:lnTo>
                <a:lnTo>
                  <a:pt x="652462" y="576263"/>
                </a:lnTo>
                <a:lnTo>
                  <a:pt x="652462" y="142875"/>
                </a:lnTo>
                <a:lnTo>
                  <a:pt x="966787" y="142875"/>
                </a:lnTo>
                <a:lnTo>
                  <a:pt x="966787" y="0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2" name="Straight Connector 101">
            <a:extLst>
              <a:ext uri="{FF2B5EF4-FFF2-40B4-BE49-F238E27FC236}">
                <a16:creationId xmlns:a16="http://schemas.microsoft.com/office/drawing/2014/main" id="{93D7192E-E977-4F38-B7C9-D4BFCCCEE4E6}"/>
              </a:ext>
            </a:extLst>
          </xdr:cNvPr>
          <xdr:cNvCxnSpPr/>
        </xdr:nvCxnSpPr>
        <xdr:spPr>
          <a:xfrm>
            <a:off x="1457325" y="8910638"/>
            <a:ext cx="0" cy="1762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" name="Straight Connector 102">
            <a:extLst>
              <a:ext uri="{FF2B5EF4-FFF2-40B4-BE49-F238E27FC236}">
                <a16:creationId xmlns:a16="http://schemas.microsoft.com/office/drawing/2014/main" id="{1FB230E8-A610-4DEB-A44C-0FD3C9699127}"/>
              </a:ext>
            </a:extLst>
          </xdr:cNvPr>
          <xdr:cNvCxnSpPr/>
        </xdr:nvCxnSpPr>
        <xdr:spPr>
          <a:xfrm>
            <a:off x="1395413" y="9010650"/>
            <a:ext cx="4524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Straight Connector 103">
            <a:extLst>
              <a:ext uri="{FF2B5EF4-FFF2-40B4-BE49-F238E27FC236}">
                <a16:creationId xmlns:a16="http://schemas.microsoft.com/office/drawing/2014/main" id="{FEB76B69-2402-4806-B2ED-63D0F9AB234E}"/>
              </a:ext>
            </a:extLst>
          </xdr:cNvPr>
          <xdr:cNvCxnSpPr/>
        </xdr:nvCxnSpPr>
        <xdr:spPr>
          <a:xfrm flipH="1">
            <a:off x="1414462" y="897255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" name="Straight Connector 104">
            <a:extLst>
              <a:ext uri="{FF2B5EF4-FFF2-40B4-BE49-F238E27FC236}">
                <a16:creationId xmlns:a16="http://schemas.microsoft.com/office/drawing/2014/main" id="{50338572-1B32-49A4-AC76-3DEB73901978}"/>
              </a:ext>
            </a:extLst>
          </xdr:cNvPr>
          <xdr:cNvCxnSpPr/>
        </xdr:nvCxnSpPr>
        <xdr:spPr>
          <a:xfrm>
            <a:off x="1781175" y="8924926"/>
            <a:ext cx="0" cy="1523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" name="Straight Connector 105">
            <a:extLst>
              <a:ext uri="{FF2B5EF4-FFF2-40B4-BE49-F238E27FC236}">
                <a16:creationId xmlns:a16="http://schemas.microsoft.com/office/drawing/2014/main" id="{0782A64D-E220-4EFA-8A5D-F7DFBE818EBE}"/>
              </a:ext>
            </a:extLst>
          </xdr:cNvPr>
          <xdr:cNvCxnSpPr/>
        </xdr:nvCxnSpPr>
        <xdr:spPr>
          <a:xfrm flipH="1">
            <a:off x="1738312" y="897731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" name="Straight Connector 106">
            <a:extLst>
              <a:ext uri="{FF2B5EF4-FFF2-40B4-BE49-F238E27FC236}">
                <a16:creationId xmlns:a16="http://schemas.microsoft.com/office/drawing/2014/main" id="{3CFB6E04-496C-4C2D-A80E-60D23DCB2E12}"/>
              </a:ext>
            </a:extLst>
          </xdr:cNvPr>
          <xdr:cNvCxnSpPr/>
        </xdr:nvCxnSpPr>
        <xdr:spPr>
          <a:xfrm flipV="1">
            <a:off x="1133476" y="8077200"/>
            <a:ext cx="0" cy="1666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" name="Straight Connector 107">
            <a:extLst>
              <a:ext uri="{FF2B5EF4-FFF2-40B4-BE49-F238E27FC236}">
                <a16:creationId xmlns:a16="http://schemas.microsoft.com/office/drawing/2014/main" id="{8ACF7596-5707-4A9E-A091-E3A9912905B3}"/>
              </a:ext>
            </a:extLst>
          </xdr:cNvPr>
          <xdr:cNvCxnSpPr/>
        </xdr:nvCxnSpPr>
        <xdr:spPr>
          <a:xfrm>
            <a:off x="1066800" y="8153400"/>
            <a:ext cx="10858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" name="Straight Connector 108">
            <a:extLst>
              <a:ext uri="{FF2B5EF4-FFF2-40B4-BE49-F238E27FC236}">
                <a16:creationId xmlns:a16="http://schemas.microsoft.com/office/drawing/2014/main" id="{7FBCA90C-47DB-4EE1-BA83-5E899061D2B6}"/>
              </a:ext>
            </a:extLst>
          </xdr:cNvPr>
          <xdr:cNvCxnSpPr/>
        </xdr:nvCxnSpPr>
        <xdr:spPr>
          <a:xfrm flipH="1">
            <a:off x="1100138" y="8120062"/>
            <a:ext cx="66676" cy="714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Straight Connector 109">
            <a:extLst>
              <a:ext uri="{FF2B5EF4-FFF2-40B4-BE49-F238E27FC236}">
                <a16:creationId xmlns:a16="http://schemas.microsoft.com/office/drawing/2014/main" id="{144A814F-6731-4FA3-8E0F-4693D407C882}"/>
              </a:ext>
            </a:extLst>
          </xdr:cNvPr>
          <xdr:cNvCxnSpPr/>
        </xdr:nvCxnSpPr>
        <xdr:spPr>
          <a:xfrm flipV="1">
            <a:off x="2105026" y="8096250"/>
            <a:ext cx="0" cy="1476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" name="Straight Connector 110">
            <a:extLst>
              <a:ext uri="{FF2B5EF4-FFF2-40B4-BE49-F238E27FC236}">
                <a16:creationId xmlns:a16="http://schemas.microsoft.com/office/drawing/2014/main" id="{821B72B0-EA0F-4E47-BC2D-2034858B4064}"/>
              </a:ext>
            </a:extLst>
          </xdr:cNvPr>
          <xdr:cNvCxnSpPr/>
        </xdr:nvCxnSpPr>
        <xdr:spPr>
          <a:xfrm flipH="1">
            <a:off x="2071688" y="8120062"/>
            <a:ext cx="66676" cy="714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" name="Straight Connector 111">
            <a:extLst>
              <a:ext uri="{FF2B5EF4-FFF2-40B4-BE49-F238E27FC236}">
                <a16:creationId xmlns:a16="http://schemas.microsoft.com/office/drawing/2014/main" id="{FA59A1C8-4FCC-4A04-BA0B-F6D5D7AE4191}"/>
              </a:ext>
            </a:extLst>
          </xdr:cNvPr>
          <xdr:cNvCxnSpPr/>
        </xdr:nvCxnSpPr>
        <xdr:spPr>
          <a:xfrm flipH="1">
            <a:off x="919163" y="8296275"/>
            <a:ext cx="1666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Straight Connector 112">
            <a:extLst>
              <a:ext uri="{FF2B5EF4-FFF2-40B4-BE49-F238E27FC236}">
                <a16:creationId xmlns:a16="http://schemas.microsoft.com/office/drawing/2014/main" id="{8A7EF9D7-5088-4F58-9EBB-D6D515F14D26}"/>
              </a:ext>
            </a:extLst>
          </xdr:cNvPr>
          <xdr:cNvCxnSpPr/>
        </xdr:nvCxnSpPr>
        <xdr:spPr>
          <a:xfrm>
            <a:off x="971550" y="8239125"/>
            <a:ext cx="0" cy="6905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" name="Straight Connector 113">
            <a:extLst>
              <a:ext uri="{FF2B5EF4-FFF2-40B4-BE49-F238E27FC236}">
                <a16:creationId xmlns:a16="http://schemas.microsoft.com/office/drawing/2014/main" id="{8A5F59B6-CB4C-4A0F-9A56-34BBE3077CEF}"/>
              </a:ext>
            </a:extLst>
          </xdr:cNvPr>
          <xdr:cNvCxnSpPr/>
        </xdr:nvCxnSpPr>
        <xdr:spPr>
          <a:xfrm flipH="1">
            <a:off x="900113" y="8867775"/>
            <a:ext cx="5143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Straight Connector 114">
            <a:extLst>
              <a:ext uri="{FF2B5EF4-FFF2-40B4-BE49-F238E27FC236}">
                <a16:creationId xmlns:a16="http://schemas.microsoft.com/office/drawing/2014/main" id="{C2D3A09B-9696-4E1B-9A4B-8761E2CE23DE}"/>
              </a:ext>
            </a:extLst>
          </xdr:cNvPr>
          <xdr:cNvCxnSpPr/>
        </xdr:nvCxnSpPr>
        <xdr:spPr>
          <a:xfrm flipH="1">
            <a:off x="938213" y="8829675"/>
            <a:ext cx="6667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" name="Straight Connector 115">
            <a:extLst>
              <a:ext uri="{FF2B5EF4-FFF2-40B4-BE49-F238E27FC236}">
                <a16:creationId xmlns:a16="http://schemas.microsoft.com/office/drawing/2014/main" id="{5D1F462F-34F4-40BE-BA4E-91E0A2B68576}"/>
              </a:ext>
            </a:extLst>
          </xdr:cNvPr>
          <xdr:cNvCxnSpPr/>
        </xdr:nvCxnSpPr>
        <xdr:spPr>
          <a:xfrm flipH="1">
            <a:off x="938214" y="8258175"/>
            <a:ext cx="6667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" name="Straight Connector 116">
            <a:extLst>
              <a:ext uri="{FF2B5EF4-FFF2-40B4-BE49-F238E27FC236}">
                <a16:creationId xmlns:a16="http://schemas.microsoft.com/office/drawing/2014/main" id="{BB9202B9-CABC-4FCD-869F-AF3AE753EEB1}"/>
              </a:ext>
            </a:extLst>
          </xdr:cNvPr>
          <xdr:cNvCxnSpPr/>
        </xdr:nvCxnSpPr>
        <xdr:spPr>
          <a:xfrm flipH="1">
            <a:off x="2171700" y="8296275"/>
            <a:ext cx="31432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" name="Straight Connector 117">
            <a:extLst>
              <a:ext uri="{FF2B5EF4-FFF2-40B4-BE49-F238E27FC236}">
                <a16:creationId xmlns:a16="http://schemas.microsoft.com/office/drawing/2014/main" id="{A0401319-8853-4F8A-8BE9-7241C862E64B}"/>
              </a:ext>
            </a:extLst>
          </xdr:cNvPr>
          <xdr:cNvCxnSpPr/>
        </xdr:nvCxnSpPr>
        <xdr:spPr>
          <a:xfrm>
            <a:off x="2428875" y="8234361"/>
            <a:ext cx="0" cy="2476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" name="Straight Connector 118">
            <a:extLst>
              <a:ext uri="{FF2B5EF4-FFF2-40B4-BE49-F238E27FC236}">
                <a16:creationId xmlns:a16="http://schemas.microsoft.com/office/drawing/2014/main" id="{540550BF-67B4-43CA-B59B-9D220FAE8C8C}"/>
              </a:ext>
            </a:extLst>
          </xdr:cNvPr>
          <xdr:cNvCxnSpPr/>
        </xdr:nvCxnSpPr>
        <xdr:spPr>
          <a:xfrm flipH="1">
            <a:off x="2390775" y="8262938"/>
            <a:ext cx="71437" cy="714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" name="Straight Connector 119">
            <a:extLst>
              <a:ext uri="{FF2B5EF4-FFF2-40B4-BE49-F238E27FC236}">
                <a16:creationId xmlns:a16="http://schemas.microsoft.com/office/drawing/2014/main" id="{20CD2A4A-736A-4AEB-AA2F-7B1D9D4DD776}"/>
              </a:ext>
            </a:extLst>
          </xdr:cNvPr>
          <xdr:cNvCxnSpPr/>
        </xdr:nvCxnSpPr>
        <xdr:spPr>
          <a:xfrm flipH="1">
            <a:off x="2171700" y="8439150"/>
            <a:ext cx="31432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" name="Straight Connector 120">
            <a:extLst>
              <a:ext uri="{FF2B5EF4-FFF2-40B4-BE49-F238E27FC236}">
                <a16:creationId xmlns:a16="http://schemas.microsoft.com/office/drawing/2014/main" id="{4BD6FC7F-1A75-46B8-BA9A-FFCF30A0CE4B}"/>
              </a:ext>
            </a:extLst>
          </xdr:cNvPr>
          <xdr:cNvCxnSpPr/>
        </xdr:nvCxnSpPr>
        <xdr:spPr>
          <a:xfrm flipH="1">
            <a:off x="2390775" y="8405813"/>
            <a:ext cx="71437" cy="714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" name="Straight Arrow Connector 142">
            <a:extLst>
              <a:ext uri="{FF2B5EF4-FFF2-40B4-BE49-F238E27FC236}">
                <a16:creationId xmlns:a16="http://schemas.microsoft.com/office/drawing/2014/main" id="{E4255805-630D-41CE-9AE9-BB9CB4BB6618}"/>
              </a:ext>
            </a:extLst>
          </xdr:cNvPr>
          <xdr:cNvCxnSpPr/>
        </xdr:nvCxnSpPr>
        <xdr:spPr>
          <a:xfrm flipV="1">
            <a:off x="1619249" y="8181975"/>
            <a:ext cx="0" cy="723900"/>
          </a:xfrm>
          <a:prstGeom prst="straightConnector1">
            <a:avLst/>
          </a:prstGeom>
          <a:ln>
            <a:prstDash val="dash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" name="Straight Connector 143">
            <a:extLst>
              <a:ext uri="{FF2B5EF4-FFF2-40B4-BE49-F238E27FC236}">
                <a16:creationId xmlns:a16="http://schemas.microsoft.com/office/drawing/2014/main" id="{6A46BD0B-04D6-48A8-9320-58FF7AE88940}"/>
              </a:ext>
            </a:extLst>
          </xdr:cNvPr>
          <xdr:cNvCxnSpPr/>
        </xdr:nvCxnSpPr>
        <xdr:spPr>
          <a:xfrm>
            <a:off x="1257300" y="8524875"/>
            <a:ext cx="671512" cy="0"/>
          </a:xfrm>
          <a:prstGeom prst="line">
            <a:avLst/>
          </a:prstGeom>
          <a:ln>
            <a:prstDash val="dash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90488</xdr:colOff>
      <xdr:row>103</xdr:row>
      <xdr:rowOff>66675</xdr:rowOff>
    </xdr:from>
    <xdr:to>
      <xdr:col>15</xdr:col>
      <xdr:colOff>57151</xdr:colOff>
      <xdr:row>110</xdr:row>
      <xdr:rowOff>76200</xdr:rowOff>
    </xdr:to>
    <xdr:grpSp>
      <xdr:nvGrpSpPr>
        <xdr:cNvPr id="40" name="Group 39">
          <a:extLst>
            <a:ext uri="{FF2B5EF4-FFF2-40B4-BE49-F238E27FC236}">
              <a16:creationId xmlns:a16="http://schemas.microsoft.com/office/drawing/2014/main" id="{72E9E8A3-3713-47F5-AEAD-2D4B1FC17B6A}"/>
            </a:ext>
          </a:extLst>
        </xdr:cNvPr>
        <xdr:cNvGrpSpPr/>
      </xdr:nvGrpSpPr>
      <xdr:grpSpPr>
        <a:xfrm>
          <a:off x="900113" y="15278100"/>
          <a:ext cx="1585913" cy="1009650"/>
          <a:chOff x="900113" y="12687300"/>
          <a:chExt cx="1585913" cy="1009650"/>
        </a:xfrm>
      </xdr:grpSpPr>
      <xdr:sp macro="" textlink="">
        <xdr:nvSpPr>
          <xdr:cNvPr id="122" name="Freeform: Shape 121">
            <a:extLst>
              <a:ext uri="{FF2B5EF4-FFF2-40B4-BE49-F238E27FC236}">
                <a16:creationId xmlns:a16="http://schemas.microsoft.com/office/drawing/2014/main" id="{20FB74E7-95AD-442D-B58D-4ABD504AC9E1}"/>
              </a:ext>
            </a:extLst>
          </xdr:cNvPr>
          <xdr:cNvSpPr/>
        </xdr:nvSpPr>
        <xdr:spPr>
          <a:xfrm>
            <a:off x="1138238" y="12906375"/>
            <a:ext cx="966787" cy="576263"/>
          </a:xfrm>
          <a:custGeom>
            <a:avLst/>
            <a:gdLst>
              <a:gd name="connsiteX0" fmla="*/ 966787 w 966787"/>
              <a:gd name="connsiteY0" fmla="*/ 0 h 576263"/>
              <a:gd name="connsiteX1" fmla="*/ 0 w 966787"/>
              <a:gd name="connsiteY1" fmla="*/ 0 h 576263"/>
              <a:gd name="connsiteX2" fmla="*/ 0 w 966787"/>
              <a:gd name="connsiteY2" fmla="*/ 138113 h 576263"/>
              <a:gd name="connsiteX3" fmla="*/ 319087 w 966787"/>
              <a:gd name="connsiteY3" fmla="*/ 138113 h 576263"/>
              <a:gd name="connsiteX4" fmla="*/ 319087 w 966787"/>
              <a:gd name="connsiteY4" fmla="*/ 576263 h 576263"/>
              <a:gd name="connsiteX5" fmla="*/ 652462 w 966787"/>
              <a:gd name="connsiteY5" fmla="*/ 576263 h 576263"/>
              <a:gd name="connsiteX6" fmla="*/ 652462 w 966787"/>
              <a:gd name="connsiteY6" fmla="*/ 142875 h 576263"/>
              <a:gd name="connsiteX7" fmla="*/ 966787 w 966787"/>
              <a:gd name="connsiteY7" fmla="*/ 142875 h 576263"/>
              <a:gd name="connsiteX8" fmla="*/ 966787 w 966787"/>
              <a:gd name="connsiteY8" fmla="*/ 0 h 57626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6787" h="576263">
                <a:moveTo>
                  <a:pt x="966787" y="0"/>
                </a:moveTo>
                <a:lnTo>
                  <a:pt x="0" y="0"/>
                </a:lnTo>
                <a:lnTo>
                  <a:pt x="0" y="138113"/>
                </a:lnTo>
                <a:lnTo>
                  <a:pt x="319087" y="138113"/>
                </a:lnTo>
                <a:lnTo>
                  <a:pt x="319087" y="576263"/>
                </a:lnTo>
                <a:lnTo>
                  <a:pt x="652462" y="576263"/>
                </a:lnTo>
                <a:lnTo>
                  <a:pt x="652462" y="142875"/>
                </a:lnTo>
                <a:lnTo>
                  <a:pt x="966787" y="142875"/>
                </a:lnTo>
                <a:lnTo>
                  <a:pt x="966787" y="0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3" name="Straight Connector 122">
            <a:extLst>
              <a:ext uri="{FF2B5EF4-FFF2-40B4-BE49-F238E27FC236}">
                <a16:creationId xmlns:a16="http://schemas.microsoft.com/office/drawing/2014/main" id="{9AB18EEB-EE4B-4F78-ACD4-3AC966A0C108}"/>
              </a:ext>
            </a:extLst>
          </xdr:cNvPr>
          <xdr:cNvCxnSpPr/>
        </xdr:nvCxnSpPr>
        <xdr:spPr>
          <a:xfrm>
            <a:off x="1457325" y="13520738"/>
            <a:ext cx="0" cy="1762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" name="Straight Connector 123">
            <a:extLst>
              <a:ext uri="{FF2B5EF4-FFF2-40B4-BE49-F238E27FC236}">
                <a16:creationId xmlns:a16="http://schemas.microsoft.com/office/drawing/2014/main" id="{7A881E41-9100-43E7-93D0-CB75B99AE7C3}"/>
              </a:ext>
            </a:extLst>
          </xdr:cNvPr>
          <xdr:cNvCxnSpPr/>
        </xdr:nvCxnSpPr>
        <xdr:spPr>
          <a:xfrm>
            <a:off x="1395413" y="13620750"/>
            <a:ext cx="4524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" name="Straight Connector 124">
            <a:extLst>
              <a:ext uri="{FF2B5EF4-FFF2-40B4-BE49-F238E27FC236}">
                <a16:creationId xmlns:a16="http://schemas.microsoft.com/office/drawing/2014/main" id="{5261AEE7-DA1B-46A5-8957-AD4DBDD414ED}"/>
              </a:ext>
            </a:extLst>
          </xdr:cNvPr>
          <xdr:cNvCxnSpPr/>
        </xdr:nvCxnSpPr>
        <xdr:spPr>
          <a:xfrm flipH="1">
            <a:off x="1414462" y="1358265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Straight Connector 125">
            <a:extLst>
              <a:ext uri="{FF2B5EF4-FFF2-40B4-BE49-F238E27FC236}">
                <a16:creationId xmlns:a16="http://schemas.microsoft.com/office/drawing/2014/main" id="{B374572A-4AE2-410A-9764-7F306631F354}"/>
              </a:ext>
            </a:extLst>
          </xdr:cNvPr>
          <xdr:cNvCxnSpPr/>
        </xdr:nvCxnSpPr>
        <xdr:spPr>
          <a:xfrm>
            <a:off x="1781175" y="13535026"/>
            <a:ext cx="0" cy="1523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Straight Connector 126">
            <a:extLst>
              <a:ext uri="{FF2B5EF4-FFF2-40B4-BE49-F238E27FC236}">
                <a16:creationId xmlns:a16="http://schemas.microsoft.com/office/drawing/2014/main" id="{B7F70F34-75D3-4726-BCCB-8DBD74FF3DAB}"/>
              </a:ext>
            </a:extLst>
          </xdr:cNvPr>
          <xdr:cNvCxnSpPr/>
        </xdr:nvCxnSpPr>
        <xdr:spPr>
          <a:xfrm flipH="1">
            <a:off x="1738312" y="1358741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" name="Straight Connector 127">
            <a:extLst>
              <a:ext uri="{FF2B5EF4-FFF2-40B4-BE49-F238E27FC236}">
                <a16:creationId xmlns:a16="http://schemas.microsoft.com/office/drawing/2014/main" id="{3BA83BE2-8B5F-4ECB-912C-62B70C41A86A}"/>
              </a:ext>
            </a:extLst>
          </xdr:cNvPr>
          <xdr:cNvCxnSpPr/>
        </xdr:nvCxnSpPr>
        <xdr:spPr>
          <a:xfrm flipV="1">
            <a:off x="1133476" y="12687300"/>
            <a:ext cx="0" cy="1666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" name="Straight Connector 128">
            <a:extLst>
              <a:ext uri="{FF2B5EF4-FFF2-40B4-BE49-F238E27FC236}">
                <a16:creationId xmlns:a16="http://schemas.microsoft.com/office/drawing/2014/main" id="{71177436-FA78-4665-94FD-38C0D0CBF74F}"/>
              </a:ext>
            </a:extLst>
          </xdr:cNvPr>
          <xdr:cNvCxnSpPr/>
        </xdr:nvCxnSpPr>
        <xdr:spPr>
          <a:xfrm>
            <a:off x="1066800" y="12763500"/>
            <a:ext cx="10858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" name="Straight Connector 129">
            <a:extLst>
              <a:ext uri="{FF2B5EF4-FFF2-40B4-BE49-F238E27FC236}">
                <a16:creationId xmlns:a16="http://schemas.microsoft.com/office/drawing/2014/main" id="{819F31B8-740A-45B7-BDD8-8C5B42E6735D}"/>
              </a:ext>
            </a:extLst>
          </xdr:cNvPr>
          <xdr:cNvCxnSpPr/>
        </xdr:nvCxnSpPr>
        <xdr:spPr>
          <a:xfrm flipH="1">
            <a:off x="1100138" y="12730162"/>
            <a:ext cx="66676" cy="714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" name="Straight Connector 130">
            <a:extLst>
              <a:ext uri="{FF2B5EF4-FFF2-40B4-BE49-F238E27FC236}">
                <a16:creationId xmlns:a16="http://schemas.microsoft.com/office/drawing/2014/main" id="{61710C02-EBFF-4EF1-AD4C-0542A68C9AA1}"/>
              </a:ext>
            </a:extLst>
          </xdr:cNvPr>
          <xdr:cNvCxnSpPr/>
        </xdr:nvCxnSpPr>
        <xdr:spPr>
          <a:xfrm flipV="1">
            <a:off x="2105026" y="12706350"/>
            <a:ext cx="0" cy="1476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" name="Straight Connector 131">
            <a:extLst>
              <a:ext uri="{FF2B5EF4-FFF2-40B4-BE49-F238E27FC236}">
                <a16:creationId xmlns:a16="http://schemas.microsoft.com/office/drawing/2014/main" id="{F94E87B7-3990-40CC-9C53-7953C0E78244}"/>
              </a:ext>
            </a:extLst>
          </xdr:cNvPr>
          <xdr:cNvCxnSpPr/>
        </xdr:nvCxnSpPr>
        <xdr:spPr>
          <a:xfrm flipH="1">
            <a:off x="2071688" y="12730162"/>
            <a:ext cx="66676" cy="714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" name="Straight Connector 132">
            <a:extLst>
              <a:ext uri="{FF2B5EF4-FFF2-40B4-BE49-F238E27FC236}">
                <a16:creationId xmlns:a16="http://schemas.microsoft.com/office/drawing/2014/main" id="{4AACBDBC-99DC-4262-9149-3EE96B0C6FDB}"/>
              </a:ext>
            </a:extLst>
          </xdr:cNvPr>
          <xdr:cNvCxnSpPr/>
        </xdr:nvCxnSpPr>
        <xdr:spPr>
          <a:xfrm flipH="1">
            <a:off x="919163" y="12906375"/>
            <a:ext cx="1666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" name="Straight Connector 133">
            <a:extLst>
              <a:ext uri="{FF2B5EF4-FFF2-40B4-BE49-F238E27FC236}">
                <a16:creationId xmlns:a16="http://schemas.microsoft.com/office/drawing/2014/main" id="{B512E74E-ED26-4FA9-B875-491CFDF57CB5}"/>
              </a:ext>
            </a:extLst>
          </xdr:cNvPr>
          <xdr:cNvCxnSpPr/>
        </xdr:nvCxnSpPr>
        <xdr:spPr>
          <a:xfrm>
            <a:off x="971550" y="12849225"/>
            <a:ext cx="0" cy="6905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" name="Straight Connector 134">
            <a:extLst>
              <a:ext uri="{FF2B5EF4-FFF2-40B4-BE49-F238E27FC236}">
                <a16:creationId xmlns:a16="http://schemas.microsoft.com/office/drawing/2014/main" id="{A1F2E74E-BC2B-4933-8235-2589949FEDD1}"/>
              </a:ext>
            </a:extLst>
          </xdr:cNvPr>
          <xdr:cNvCxnSpPr/>
        </xdr:nvCxnSpPr>
        <xdr:spPr>
          <a:xfrm flipH="1">
            <a:off x="900113" y="13477875"/>
            <a:ext cx="5143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" name="Straight Connector 135">
            <a:extLst>
              <a:ext uri="{FF2B5EF4-FFF2-40B4-BE49-F238E27FC236}">
                <a16:creationId xmlns:a16="http://schemas.microsoft.com/office/drawing/2014/main" id="{B1524563-D56F-4743-8098-08A1EE4505D3}"/>
              </a:ext>
            </a:extLst>
          </xdr:cNvPr>
          <xdr:cNvCxnSpPr/>
        </xdr:nvCxnSpPr>
        <xdr:spPr>
          <a:xfrm flipH="1">
            <a:off x="938213" y="13439775"/>
            <a:ext cx="6667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" name="Straight Connector 136">
            <a:extLst>
              <a:ext uri="{FF2B5EF4-FFF2-40B4-BE49-F238E27FC236}">
                <a16:creationId xmlns:a16="http://schemas.microsoft.com/office/drawing/2014/main" id="{53105F1A-5C59-4486-83F6-C73247DBCCFD}"/>
              </a:ext>
            </a:extLst>
          </xdr:cNvPr>
          <xdr:cNvCxnSpPr/>
        </xdr:nvCxnSpPr>
        <xdr:spPr>
          <a:xfrm flipH="1">
            <a:off x="938214" y="12868275"/>
            <a:ext cx="6667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" name="Straight Connector 137">
            <a:extLst>
              <a:ext uri="{FF2B5EF4-FFF2-40B4-BE49-F238E27FC236}">
                <a16:creationId xmlns:a16="http://schemas.microsoft.com/office/drawing/2014/main" id="{D872C8A4-5DEB-4FF2-9E34-D185873F6833}"/>
              </a:ext>
            </a:extLst>
          </xdr:cNvPr>
          <xdr:cNvCxnSpPr/>
        </xdr:nvCxnSpPr>
        <xdr:spPr>
          <a:xfrm flipH="1">
            <a:off x="2171700" y="12906375"/>
            <a:ext cx="31432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" name="Straight Connector 138">
            <a:extLst>
              <a:ext uri="{FF2B5EF4-FFF2-40B4-BE49-F238E27FC236}">
                <a16:creationId xmlns:a16="http://schemas.microsoft.com/office/drawing/2014/main" id="{7B8A9620-6763-4CAF-AF49-CDC2E8899C39}"/>
              </a:ext>
            </a:extLst>
          </xdr:cNvPr>
          <xdr:cNvCxnSpPr/>
        </xdr:nvCxnSpPr>
        <xdr:spPr>
          <a:xfrm>
            <a:off x="2428875" y="12844461"/>
            <a:ext cx="0" cy="2476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" name="Straight Connector 139">
            <a:extLst>
              <a:ext uri="{FF2B5EF4-FFF2-40B4-BE49-F238E27FC236}">
                <a16:creationId xmlns:a16="http://schemas.microsoft.com/office/drawing/2014/main" id="{FE51D452-6CE0-43BD-9291-336A242C6BFA}"/>
              </a:ext>
            </a:extLst>
          </xdr:cNvPr>
          <xdr:cNvCxnSpPr/>
        </xdr:nvCxnSpPr>
        <xdr:spPr>
          <a:xfrm flipH="1">
            <a:off x="2390775" y="12873038"/>
            <a:ext cx="71437" cy="714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" name="Straight Connector 140">
            <a:extLst>
              <a:ext uri="{FF2B5EF4-FFF2-40B4-BE49-F238E27FC236}">
                <a16:creationId xmlns:a16="http://schemas.microsoft.com/office/drawing/2014/main" id="{86F8C12E-16F4-4AC7-8A7F-77D04914B865}"/>
              </a:ext>
            </a:extLst>
          </xdr:cNvPr>
          <xdr:cNvCxnSpPr/>
        </xdr:nvCxnSpPr>
        <xdr:spPr>
          <a:xfrm flipH="1">
            <a:off x="2171700" y="13049250"/>
            <a:ext cx="31432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" name="Straight Connector 141">
            <a:extLst>
              <a:ext uri="{FF2B5EF4-FFF2-40B4-BE49-F238E27FC236}">
                <a16:creationId xmlns:a16="http://schemas.microsoft.com/office/drawing/2014/main" id="{C032D339-46F0-4977-A58A-EF9635F82A1E}"/>
              </a:ext>
            </a:extLst>
          </xdr:cNvPr>
          <xdr:cNvCxnSpPr/>
        </xdr:nvCxnSpPr>
        <xdr:spPr>
          <a:xfrm flipH="1">
            <a:off x="2390775" y="13015913"/>
            <a:ext cx="71437" cy="714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" name="Straight Arrow Connector 144">
            <a:extLst>
              <a:ext uri="{FF2B5EF4-FFF2-40B4-BE49-F238E27FC236}">
                <a16:creationId xmlns:a16="http://schemas.microsoft.com/office/drawing/2014/main" id="{12A87247-BB9E-485F-8131-BFDD1EB33567}"/>
              </a:ext>
            </a:extLst>
          </xdr:cNvPr>
          <xdr:cNvCxnSpPr/>
        </xdr:nvCxnSpPr>
        <xdr:spPr>
          <a:xfrm flipV="1">
            <a:off x="1619249" y="12782550"/>
            <a:ext cx="0" cy="723900"/>
          </a:xfrm>
          <a:prstGeom prst="straightConnector1">
            <a:avLst/>
          </a:prstGeom>
          <a:ln>
            <a:prstDash val="dash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" name="Straight Connector 145">
            <a:extLst>
              <a:ext uri="{FF2B5EF4-FFF2-40B4-BE49-F238E27FC236}">
                <a16:creationId xmlns:a16="http://schemas.microsoft.com/office/drawing/2014/main" id="{E01E0719-1F87-4681-936B-EE02989E7866}"/>
              </a:ext>
            </a:extLst>
          </xdr:cNvPr>
          <xdr:cNvCxnSpPr/>
        </xdr:nvCxnSpPr>
        <xdr:spPr>
          <a:xfrm>
            <a:off x="1257300" y="13125450"/>
            <a:ext cx="671512" cy="0"/>
          </a:xfrm>
          <a:prstGeom prst="line">
            <a:avLst/>
          </a:prstGeom>
          <a:ln>
            <a:prstDash val="dash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90488</xdr:colOff>
      <xdr:row>167</xdr:row>
      <xdr:rowOff>66675</xdr:rowOff>
    </xdr:from>
    <xdr:to>
      <xdr:col>15</xdr:col>
      <xdr:colOff>57151</xdr:colOff>
      <xdr:row>174</xdr:row>
      <xdr:rowOff>76200</xdr:rowOff>
    </xdr:to>
    <xdr:grpSp>
      <xdr:nvGrpSpPr>
        <xdr:cNvPr id="176" name="Group 175">
          <a:extLst>
            <a:ext uri="{FF2B5EF4-FFF2-40B4-BE49-F238E27FC236}">
              <a16:creationId xmlns:a16="http://schemas.microsoft.com/office/drawing/2014/main" id="{EF105FAF-93C5-4190-86E1-93CB836E74C4}"/>
            </a:ext>
          </a:extLst>
        </xdr:cNvPr>
        <xdr:cNvGrpSpPr/>
      </xdr:nvGrpSpPr>
      <xdr:grpSpPr>
        <a:xfrm>
          <a:off x="900113" y="24460200"/>
          <a:ext cx="1585913" cy="1009650"/>
          <a:chOff x="900113" y="3467100"/>
          <a:chExt cx="1585913" cy="1009650"/>
        </a:xfrm>
      </xdr:grpSpPr>
      <xdr:sp macro="" textlink="">
        <xdr:nvSpPr>
          <xdr:cNvPr id="177" name="Freeform: Shape 176">
            <a:extLst>
              <a:ext uri="{FF2B5EF4-FFF2-40B4-BE49-F238E27FC236}">
                <a16:creationId xmlns:a16="http://schemas.microsoft.com/office/drawing/2014/main" id="{8B0D5B44-8DF6-4DF0-B32E-41BF06BD42B4}"/>
              </a:ext>
            </a:extLst>
          </xdr:cNvPr>
          <xdr:cNvSpPr/>
        </xdr:nvSpPr>
        <xdr:spPr>
          <a:xfrm>
            <a:off x="1138238" y="3686175"/>
            <a:ext cx="966787" cy="576263"/>
          </a:xfrm>
          <a:custGeom>
            <a:avLst/>
            <a:gdLst>
              <a:gd name="connsiteX0" fmla="*/ 966787 w 966787"/>
              <a:gd name="connsiteY0" fmla="*/ 0 h 576263"/>
              <a:gd name="connsiteX1" fmla="*/ 0 w 966787"/>
              <a:gd name="connsiteY1" fmla="*/ 0 h 576263"/>
              <a:gd name="connsiteX2" fmla="*/ 0 w 966787"/>
              <a:gd name="connsiteY2" fmla="*/ 138113 h 576263"/>
              <a:gd name="connsiteX3" fmla="*/ 319087 w 966787"/>
              <a:gd name="connsiteY3" fmla="*/ 138113 h 576263"/>
              <a:gd name="connsiteX4" fmla="*/ 319087 w 966787"/>
              <a:gd name="connsiteY4" fmla="*/ 576263 h 576263"/>
              <a:gd name="connsiteX5" fmla="*/ 652462 w 966787"/>
              <a:gd name="connsiteY5" fmla="*/ 576263 h 576263"/>
              <a:gd name="connsiteX6" fmla="*/ 652462 w 966787"/>
              <a:gd name="connsiteY6" fmla="*/ 142875 h 576263"/>
              <a:gd name="connsiteX7" fmla="*/ 966787 w 966787"/>
              <a:gd name="connsiteY7" fmla="*/ 142875 h 576263"/>
              <a:gd name="connsiteX8" fmla="*/ 966787 w 966787"/>
              <a:gd name="connsiteY8" fmla="*/ 0 h 57626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6787" h="576263">
                <a:moveTo>
                  <a:pt x="966787" y="0"/>
                </a:moveTo>
                <a:lnTo>
                  <a:pt x="0" y="0"/>
                </a:lnTo>
                <a:lnTo>
                  <a:pt x="0" y="138113"/>
                </a:lnTo>
                <a:lnTo>
                  <a:pt x="319087" y="138113"/>
                </a:lnTo>
                <a:lnTo>
                  <a:pt x="319087" y="576263"/>
                </a:lnTo>
                <a:lnTo>
                  <a:pt x="652462" y="576263"/>
                </a:lnTo>
                <a:lnTo>
                  <a:pt x="652462" y="142875"/>
                </a:lnTo>
                <a:lnTo>
                  <a:pt x="966787" y="142875"/>
                </a:lnTo>
                <a:lnTo>
                  <a:pt x="966787" y="0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8" name="Straight Connector 177">
            <a:extLst>
              <a:ext uri="{FF2B5EF4-FFF2-40B4-BE49-F238E27FC236}">
                <a16:creationId xmlns:a16="http://schemas.microsoft.com/office/drawing/2014/main" id="{2B0D624A-C487-42AF-BD01-D90A26E64295}"/>
              </a:ext>
            </a:extLst>
          </xdr:cNvPr>
          <xdr:cNvCxnSpPr/>
        </xdr:nvCxnSpPr>
        <xdr:spPr>
          <a:xfrm>
            <a:off x="1457325" y="4300538"/>
            <a:ext cx="0" cy="1762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Straight Connector 178">
            <a:extLst>
              <a:ext uri="{FF2B5EF4-FFF2-40B4-BE49-F238E27FC236}">
                <a16:creationId xmlns:a16="http://schemas.microsoft.com/office/drawing/2014/main" id="{23F367A6-F551-4DDE-A06E-ABF013265B10}"/>
              </a:ext>
            </a:extLst>
          </xdr:cNvPr>
          <xdr:cNvCxnSpPr/>
        </xdr:nvCxnSpPr>
        <xdr:spPr>
          <a:xfrm>
            <a:off x="1395413" y="4400550"/>
            <a:ext cx="4524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Straight Connector 179">
            <a:extLst>
              <a:ext uri="{FF2B5EF4-FFF2-40B4-BE49-F238E27FC236}">
                <a16:creationId xmlns:a16="http://schemas.microsoft.com/office/drawing/2014/main" id="{47AADF4C-F95C-47DA-9CCA-145B7341B806}"/>
              </a:ext>
            </a:extLst>
          </xdr:cNvPr>
          <xdr:cNvCxnSpPr/>
        </xdr:nvCxnSpPr>
        <xdr:spPr>
          <a:xfrm flipH="1">
            <a:off x="1414462" y="436245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Straight Connector 180">
            <a:extLst>
              <a:ext uri="{FF2B5EF4-FFF2-40B4-BE49-F238E27FC236}">
                <a16:creationId xmlns:a16="http://schemas.microsoft.com/office/drawing/2014/main" id="{0D14511D-4B07-4170-A03D-14CEE642B4B3}"/>
              </a:ext>
            </a:extLst>
          </xdr:cNvPr>
          <xdr:cNvCxnSpPr/>
        </xdr:nvCxnSpPr>
        <xdr:spPr>
          <a:xfrm>
            <a:off x="1781175" y="4314826"/>
            <a:ext cx="0" cy="1523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" name="Straight Connector 181">
            <a:extLst>
              <a:ext uri="{FF2B5EF4-FFF2-40B4-BE49-F238E27FC236}">
                <a16:creationId xmlns:a16="http://schemas.microsoft.com/office/drawing/2014/main" id="{FF54C7AB-A7E1-4496-A579-25775604BD42}"/>
              </a:ext>
            </a:extLst>
          </xdr:cNvPr>
          <xdr:cNvCxnSpPr/>
        </xdr:nvCxnSpPr>
        <xdr:spPr>
          <a:xfrm flipH="1">
            <a:off x="1738312" y="436721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" name="Straight Connector 182">
            <a:extLst>
              <a:ext uri="{FF2B5EF4-FFF2-40B4-BE49-F238E27FC236}">
                <a16:creationId xmlns:a16="http://schemas.microsoft.com/office/drawing/2014/main" id="{CDC7910D-B7EF-47BB-BE43-CEF0D9E71B23}"/>
              </a:ext>
            </a:extLst>
          </xdr:cNvPr>
          <xdr:cNvCxnSpPr/>
        </xdr:nvCxnSpPr>
        <xdr:spPr>
          <a:xfrm flipV="1">
            <a:off x="1133476" y="3467100"/>
            <a:ext cx="0" cy="1666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" name="Straight Connector 183">
            <a:extLst>
              <a:ext uri="{FF2B5EF4-FFF2-40B4-BE49-F238E27FC236}">
                <a16:creationId xmlns:a16="http://schemas.microsoft.com/office/drawing/2014/main" id="{8A2C87A6-81A1-42DD-BCD7-3482183B3466}"/>
              </a:ext>
            </a:extLst>
          </xdr:cNvPr>
          <xdr:cNvCxnSpPr/>
        </xdr:nvCxnSpPr>
        <xdr:spPr>
          <a:xfrm>
            <a:off x="1066800" y="3543300"/>
            <a:ext cx="10858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" name="Straight Connector 184">
            <a:extLst>
              <a:ext uri="{FF2B5EF4-FFF2-40B4-BE49-F238E27FC236}">
                <a16:creationId xmlns:a16="http://schemas.microsoft.com/office/drawing/2014/main" id="{D54E255C-EA22-4B46-96B2-9DB78B86B266}"/>
              </a:ext>
            </a:extLst>
          </xdr:cNvPr>
          <xdr:cNvCxnSpPr/>
        </xdr:nvCxnSpPr>
        <xdr:spPr>
          <a:xfrm flipH="1">
            <a:off x="1100138" y="3509962"/>
            <a:ext cx="66676" cy="714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" name="Straight Connector 185">
            <a:extLst>
              <a:ext uri="{FF2B5EF4-FFF2-40B4-BE49-F238E27FC236}">
                <a16:creationId xmlns:a16="http://schemas.microsoft.com/office/drawing/2014/main" id="{A9E944D2-7570-4EB9-BA3A-74FC74CFACC1}"/>
              </a:ext>
            </a:extLst>
          </xdr:cNvPr>
          <xdr:cNvCxnSpPr/>
        </xdr:nvCxnSpPr>
        <xdr:spPr>
          <a:xfrm flipV="1">
            <a:off x="2105026" y="3486150"/>
            <a:ext cx="0" cy="1476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" name="Straight Connector 186">
            <a:extLst>
              <a:ext uri="{FF2B5EF4-FFF2-40B4-BE49-F238E27FC236}">
                <a16:creationId xmlns:a16="http://schemas.microsoft.com/office/drawing/2014/main" id="{E610E9DB-AD62-4143-8BAD-9CFE1129CDF3}"/>
              </a:ext>
            </a:extLst>
          </xdr:cNvPr>
          <xdr:cNvCxnSpPr/>
        </xdr:nvCxnSpPr>
        <xdr:spPr>
          <a:xfrm flipH="1">
            <a:off x="2071688" y="3509962"/>
            <a:ext cx="66676" cy="714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" name="Straight Connector 187">
            <a:extLst>
              <a:ext uri="{FF2B5EF4-FFF2-40B4-BE49-F238E27FC236}">
                <a16:creationId xmlns:a16="http://schemas.microsoft.com/office/drawing/2014/main" id="{43445AFE-D3D6-4AF1-BD1F-C5EBFA127D45}"/>
              </a:ext>
            </a:extLst>
          </xdr:cNvPr>
          <xdr:cNvCxnSpPr/>
        </xdr:nvCxnSpPr>
        <xdr:spPr>
          <a:xfrm flipH="1">
            <a:off x="919163" y="3686175"/>
            <a:ext cx="1666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" name="Straight Connector 188">
            <a:extLst>
              <a:ext uri="{FF2B5EF4-FFF2-40B4-BE49-F238E27FC236}">
                <a16:creationId xmlns:a16="http://schemas.microsoft.com/office/drawing/2014/main" id="{CFC244B3-33CB-4D9B-8ED4-640D4218150B}"/>
              </a:ext>
            </a:extLst>
          </xdr:cNvPr>
          <xdr:cNvCxnSpPr/>
        </xdr:nvCxnSpPr>
        <xdr:spPr>
          <a:xfrm>
            <a:off x="971550" y="3629025"/>
            <a:ext cx="0" cy="6905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" name="Straight Connector 189">
            <a:extLst>
              <a:ext uri="{FF2B5EF4-FFF2-40B4-BE49-F238E27FC236}">
                <a16:creationId xmlns:a16="http://schemas.microsoft.com/office/drawing/2014/main" id="{203BAD2D-CF4B-4478-9B4D-24384E4EC93E}"/>
              </a:ext>
            </a:extLst>
          </xdr:cNvPr>
          <xdr:cNvCxnSpPr/>
        </xdr:nvCxnSpPr>
        <xdr:spPr>
          <a:xfrm flipH="1">
            <a:off x="900113" y="4257675"/>
            <a:ext cx="5143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" name="Straight Connector 190">
            <a:extLst>
              <a:ext uri="{FF2B5EF4-FFF2-40B4-BE49-F238E27FC236}">
                <a16:creationId xmlns:a16="http://schemas.microsoft.com/office/drawing/2014/main" id="{B72AAC7D-D0B6-4EBD-872C-C7CB98CB74D1}"/>
              </a:ext>
            </a:extLst>
          </xdr:cNvPr>
          <xdr:cNvCxnSpPr/>
        </xdr:nvCxnSpPr>
        <xdr:spPr>
          <a:xfrm flipH="1">
            <a:off x="938213" y="4219575"/>
            <a:ext cx="6667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" name="Straight Connector 191">
            <a:extLst>
              <a:ext uri="{FF2B5EF4-FFF2-40B4-BE49-F238E27FC236}">
                <a16:creationId xmlns:a16="http://schemas.microsoft.com/office/drawing/2014/main" id="{8D9AD646-6D38-4620-A01D-2BF98211442C}"/>
              </a:ext>
            </a:extLst>
          </xdr:cNvPr>
          <xdr:cNvCxnSpPr/>
        </xdr:nvCxnSpPr>
        <xdr:spPr>
          <a:xfrm flipH="1">
            <a:off x="938214" y="3648075"/>
            <a:ext cx="6667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" name="Straight Connector 192">
            <a:extLst>
              <a:ext uri="{FF2B5EF4-FFF2-40B4-BE49-F238E27FC236}">
                <a16:creationId xmlns:a16="http://schemas.microsoft.com/office/drawing/2014/main" id="{8D8205A7-2261-40C1-8857-B4F7DB496FD0}"/>
              </a:ext>
            </a:extLst>
          </xdr:cNvPr>
          <xdr:cNvCxnSpPr/>
        </xdr:nvCxnSpPr>
        <xdr:spPr>
          <a:xfrm flipH="1">
            <a:off x="2171700" y="3686175"/>
            <a:ext cx="31432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" name="Straight Connector 193">
            <a:extLst>
              <a:ext uri="{FF2B5EF4-FFF2-40B4-BE49-F238E27FC236}">
                <a16:creationId xmlns:a16="http://schemas.microsoft.com/office/drawing/2014/main" id="{49D8AA1E-78D9-4D21-A445-F1633361F9DB}"/>
              </a:ext>
            </a:extLst>
          </xdr:cNvPr>
          <xdr:cNvCxnSpPr/>
        </xdr:nvCxnSpPr>
        <xdr:spPr>
          <a:xfrm>
            <a:off x="2428875" y="3624261"/>
            <a:ext cx="0" cy="2476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" name="Straight Connector 194">
            <a:extLst>
              <a:ext uri="{FF2B5EF4-FFF2-40B4-BE49-F238E27FC236}">
                <a16:creationId xmlns:a16="http://schemas.microsoft.com/office/drawing/2014/main" id="{BC4EE721-53EE-46A6-AAA4-2AF41F69E43E}"/>
              </a:ext>
            </a:extLst>
          </xdr:cNvPr>
          <xdr:cNvCxnSpPr/>
        </xdr:nvCxnSpPr>
        <xdr:spPr>
          <a:xfrm flipH="1">
            <a:off x="2390775" y="3652838"/>
            <a:ext cx="71437" cy="714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" name="Straight Connector 195">
            <a:extLst>
              <a:ext uri="{FF2B5EF4-FFF2-40B4-BE49-F238E27FC236}">
                <a16:creationId xmlns:a16="http://schemas.microsoft.com/office/drawing/2014/main" id="{A068A6BB-F818-4640-B2F3-CC213449EBA5}"/>
              </a:ext>
            </a:extLst>
          </xdr:cNvPr>
          <xdr:cNvCxnSpPr/>
        </xdr:nvCxnSpPr>
        <xdr:spPr>
          <a:xfrm flipH="1">
            <a:off x="2171700" y="3829050"/>
            <a:ext cx="31432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" name="Straight Connector 196">
            <a:extLst>
              <a:ext uri="{FF2B5EF4-FFF2-40B4-BE49-F238E27FC236}">
                <a16:creationId xmlns:a16="http://schemas.microsoft.com/office/drawing/2014/main" id="{72BEE331-F15A-4C6C-B24B-15911C42AA18}"/>
              </a:ext>
            </a:extLst>
          </xdr:cNvPr>
          <xdr:cNvCxnSpPr/>
        </xdr:nvCxnSpPr>
        <xdr:spPr>
          <a:xfrm flipH="1">
            <a:off x="2390775" y="3795713"/>
            <a:ext cx="71437" cy="714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" name="Straight Arrow Connector 197">
            <a:extLst>
              <a:ext uri="{FF2B5EF4-FFF2-40B4-BE49-F238E27FC236}">
                <a16:creationId xmlns:a16="http://schemas.microsoft.com/office/drawing/2014/main" id="{D3707274-AD03-436B-A4BF-7C6E474427BE}"/>
              </a:ext>
            </a:extLst>
          </xdr:cNvPr>
          <xdr:cNvCxnSpPr/>
        </xdr:nvCxnSpPr>
        <xdr:spPr>
          <a:xfrm flipV="1">
            <a:off x="1619249" y="3581400"/>
            <a:ext cx="0" cy="723900"/>
          </a:xfrm>
          <a:prstGeom prst="straightConnector1">
            <a:avLst/>
          </a:prstGeom>
          <a:ln>
            <a:prstDash val="dash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" name="Straight Connector 198">
            <a:extLst>
              <a:ext uri="{FF2B5EF4-FFF2-40B4-BE49-F238E27FC236}">
                <a16:creationId xmlns:a16="http://schemas.microsoft.com/office/drawing/2014/main" id="{056DDEFE-35AF-47C3-8E22-262B6E1B2F2C}"/>
              </a:ext>
            </a:extLst>
          </xdr:cNvPr>
          <xdr:cNvCxnSpPr/>
        </xdr:nvCxnSpPr>
        <xdr:spPr>
          <a:xfrm>
            <a:off x="1257300" y="3924300"/>
            <a:ext cx="671512" cy="0"/>
          </a:xfrm>
          <a:prstGeom prst="line">
            <a:avLst/>
          </a:prstGeom>
          <a:ln>
            <a:prstDash val="dash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157163</xdr:colOff>
      <xdr:row>121</xdr:row>
      <xdr:rowOff>0</xdr:rowOff>
    </xdr:from>
    <xdr:to>
      <xdr:col>21</xdr:col>
      <xdr:colOff>19050</xdr:colOff>
      <xdr:row>131</xdr:row>
      <xdr:rowOff>85725</xdr:rowOff>
    </xdr:to>
    <xdr:grpSp>
      <xdr:nvGrpSpPr>
        <xdr:cNvPr id="57" name="Group 56">
          <a:extLst>
            <a:ext uri="{FF2B5EF4-FFF2-40B4-BE49-F238E27FC236}">
              <a16:creationId xmlns:a16="http://schemas.microsoft.com/office/drawing/2014/main" id="{C7E585CD-9F27-4C7F-AF03-706F4B1B0BAE}"/>
            </a:ext>
          </a:extLst>
        </xdr:cNvPr>
        <xdr:cNvGrpSpPr/>
      </xdr:nvGrpSpPr>
      <xdr:grpSpPr>
        <a:xfrm>
          <a:off x="481013" y="17821275"/>
          <a:ext cx="2938462" cy="1514475"/>
          <a:chOff x="481013" y="15230475"/>
          <a:chExt cx="2938462" cy="1514475"/>
        </a:xfrm>
      </xdr:grpSpPr>
      <xdr:cxnSp macro="">
        <xdr:nvCxnSpPr>
          <xdr:cNvPr id="148" name="Straight Arrow Connector 147">
            <a:extLst>
              <a:ext uri="{FF2B5EF4-FFF2-40B4-BE49-F238E27FC236}">
                <a16:creationId xmlns:a16="http://schemas.microsoft.com/office/drawing/2014/main" id="{D61DAC25-F38D-448E-8AAD-6B308195BC04}"/>
              </a:ext>
            </a:extLst>
          </xdr:cNvPr>
          <xdr:cNvCxnSpPr/>
        </xdr:nvCxnSpPr>
        <xdr:spPr>
          <a:xfrm>
            <a:off x="809625" y="15578138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" name="Straight Arrow Connector 148">
            <a:extLst>
              <a:ext uri="{FF2B5EF4-FFF2-40B4-BE49-F238E27FC236}">
                <a16:creationId xmlns:a16="http://schemas.microsoft.com/office/drawing/2014/main" id="{60CDC722-21DD-46B1-AF49-5727C04F339F}"/>
              </a:ext>
            </a:extLst>
          </xdr:cNvPr>
          <xdr:cNvCxnSpPr/>
        </xdr:nvCxnSpPr>
        <xdr:spPr>
          <a:xfrm>
            <a:off x="971550" y="15573375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" name="Straight Arrow Connector 149">
            <a:extLst>
              <a:ext uri="{FF2B5EF4-FFF2-40B4-BE49-F238E27FC236}">
                <a16:creationId xmlns:a16="http://schemas.microsoft.com/office/drawing/2014/main" id="{5D35DB8C-28B2-476A-8F10-14CD9D25D9B7}"/>
              </a:ext>
            </a:extLst>
          </xdr:cNvPr>
          <xdr:cNvCxnSpPr/>
        </xdr:nvCxnSpPr>
        <xdr:spPr>
          <a:xfrm>
            <a:off x="1133475" y="15578138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Straight Arrow Connector 150">
            <a:extLst>
              <a:ext uri="{FF2B5EF4-FFF2-40B4-BE49-F238E27FC236}">
                <a16:creationId xmlns:a16="http://schemas.microsoft.com/office/drawing/2014/main" id="{4A2F83F2-9DEE-41FF-B946-F7F4B7432DDF}"/>
              </a:ext>
            </a:extLst>
          </xdr:cNvPr>
          <xdr:cNvCxnSpPr/>
        </xdr:nvCxnSpPr>
        <xdr:spPr>
          <a:xfrm>
            <a:off x="1295400" y="15568613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" name="Straight Arrow Connector 151">
            <a:extLst>
              <a:ext uri="{FF2B5EF4-FFF2-40B4-BE49-F238E27FC236}">
                <a16:creationId xmlns:a16="http://schemas.microsoft.com/office/drawing/2014/main" id="{09942033-310A-48BC-AB3E-F5D6A08F571C}"/>
              </a:ext>
            </a:extLst>
          </xdr:cNvPr>
          <xdr:cNvCxnSpPr/>
        </xdr:nvCxnSpPr>
        <xdr:spPr>
          <a:xfrm>
            <a:off x="1457325" y="15573376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" name="Straight Arrow Connector 152">
            <a:extLst>
              <a:ext uri="{FF2B5EF4-FFF2-40B4-BE49-F238E27FC236}">
                <a16:creationId xmlns:a16="http://schemas.microsoft.com/office/drawing/2014/main" id="{85BD2607-FBAF-41AE-B610-B05A4661CECC}"/>
              </a:ext>
            </a:extLst>
          </xdr:cNvPr>
          <xdr:cNvCxnSpPr/>
        </xdr:nvCxnSpPr>
        <xdr:spPr>
          <a:xfrm>
            <a:off x="1619250" y="15578138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" name="Straight Arrow Connector 153">
            <a:extLst>
              <a:ext uri="{FF2B5EF4-FFF2-40B4-BE49-F238E27FC236}">
                <a16:creationId xmlns:a16="http://schemas.microsoft.com/office/drawing/2014/main" id="{94F6F4CF-B4B3-4841-A8E7-CD33E1401C41}"/>
              </a:ext>
            </a:extLst>
          </xdr:cNvPr>
          <xdr:cNvCxnSpPr/>
        </xdr:nvCxnSpPr>
        <xdr:spPr>
          <a:xfrm>
            <a:off x="1781175" y="15573375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" name="Straight Arrow Connector 154">
            <a:extLst>
              <a:ext uri="{FF2B5EF4-FFF2-40B4-BE49-F238E27FC236}">
                <a16:creationId xmlns:a16="http://schemas.microsoft.com/office/drawing/2014/main" id="{C86E6321-9ECA-437C-8031-83F861085641}"/>
              </a:ext>
            </a:extLst>
          </xdr:cNvPr>
          <xdr:cNvCxnSpPr/>
        </xdr:nvCxnSpPr>
        <xdr:spPr>
          <a:xfrm>
            <a:off x="1943100" y="15578138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" name="Straight Arrow Connector 155">
            <a:extLst>
              <a:ext uri="{FF2B5EF4-FFF2-40B4-BE49-F238E27FC236}">
                <a16:creationId xmlns:a16="http://schemas.microsoft.com/office/drawing/2014/main" id="{550A55A1-CD83-4E2C-A555-32105E40E3F7}"/>
              </a:ext>
            </a:extLst>
          </xdr:cNvPr>
          <xdr:cNvCxnSpPr/>
        </xdr:nvCxnSpPr>
        <xdr:spPr>
          <a:xfrm>
            <a:off x="2105025" y="15573375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" name="Straight Arrow Connector 156">
            <a:extLst>
              <a:ext uri="{FF2B5EF4-FFF2-40B4-BE49-F238E27FC236}">
                <a16:creationId xmlns:a16="http://schemas.microsoft.com/office/drawing/2014/main" id="{3B21BCF4-0B38-40FB-9292-950A06F2994B}"/>
              </a:ext>
            </a:extLst>
          </xdr:cNvPr>
          <xdr:cNvCxnSpPr/>
        </xdr:nvCxnSpPr>
        <xdr:spPr>
          <a:xfrm>
            <a:off x="2266950" y="15578138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" name="Straight Arrow Connector 157">
            <a:extLst>
              <a:ext uri="{FF2B5EF4-FFF2-40B4-BE49-F238E27FC236}">
                <a16:creationId xmlns:a16="http://schemas.microsoft.com/office/drawing/2014/main" id="{3E8E1D20-5061-467D-86EE-BD1E24BB1BE8}"/>
              </a:ext>
            </a:extLst>
          </xdr:cNvPr>
          <xdr:cNvCxnSpPr/>
        </xdr:nvCxnSpPr>
        <xdr:spPr>
          <a:xfrm>
            <a:off x="2428875" y="15568613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Straight Arrow Connector 158">
            <a:extLst>
              <a:ext uri="{FF2B5EF4-FFF2-40B4-BE49-F238E27FC236}">
                <a16:creationId xmlns:a16="http://schemas.microsoft.com/office/drawing/2014/main" id="{8E6E5346-514C-4421-B72A-CCCA66BAA397}"/>
              </a:ext>
            </a:extLst>
          </xdr:cNvPr>
          <xdr:cNvCxnSpPr/>
        </xdr:nvCxnSpPr>
        <xdr:spPr>
          <a:xfrm>
            <a:off x="2590800" y="15573376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" name="Straight Connector 159">
            <a:extLst>
              <a:ext uri="{FF2B5EF4-FFF2-40B4-BE49-F238E27FC236}">
                <a16:creationId xmlns:a16="http://schemas.microsoft.com/office/drawing/2014/main" id="{7DC7D136-16EE-4902-8444-C13711028E82}"/>
              </a:ext>
            </a:extLst>
          </xdr:cNvPr>
          <xdr:cNvCxnSpPr/>
        </xdr:nvCxnSpPr>
        <xdr:spPr>
          <a:xfrm>
            <a:off x="642938" y="15511462"/>
            <a:ext cx="0" cy="581026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" name="Straight Connector 160">
            <a:extLst>
              <a:ext uri="{FF2B5EF4-FFF2-40B4-BE49-F238E27FC236}">
                <a16:creationId xmlns:a16="http://schemas.microsoft.com/office/drawing/2014/main" id="{63A2F799-C9AE-4F64-ABC4-73C1FE071D66}"/>
              </a:ext>
            </a:extLst>
          </xdr:cNvPr>
          <xdr:cNvCxnSpPr/>
        </xdr:nvCxnSpPr>
        <xdr:spPr>
          <a:xfrm>
            <a:off x="647701" y="15797213"/>
            <a:ext cx="1952624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2" name="Rectangle 161">
            <a:extLst>
              <a:ext uri="{FF2B5EF4-FFF2-40B4-BE49-F238E27FC236}">
                <a16:creationId xmlns:a16="http://schemas.microsoft.com/office/drawing/2014/main" id="{1BF9B28D-DBA5-4713-9B90-32BD434BBADC}"/>
              </a:ext>
            </a:extLst>
          </xdr:cNvPr>
          <xdr:cNvSpPr/>
        </xdr:nvSpPr>
        <xdr:spPr>
          <a:xfrm>
            <a:off x="481013" y="15516225"/>
            <a:ext cx="157163" cy="566738"/>
          </a:xfrm>
          <a:prstGeom prst="rect">
            <a:avLst/>
          </a:prstGeom>
          <a:pattFill prst="ltUpDiag">
            <a:fgClr>
              <a:schemeClr val="tx1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63" name="Straight Connector 162">
            <a:extLst>
              <a:ext uri="{FF2B5EF4-FFF2-40B4-BE49-F238E27FC236}">
                <a16:creationId xmlns:a16="http://schemas.microsoft.com/office/drawing/2014/main" id="{6901CA27-B4F4-442A-80F7-B3C2A14CE899}"/>
              </a:ext>
            </a:extLst>
          </xdr:cNvPr>
          <xdr:cNvCxnSpPr/>
        </xdr:nvCxnSpPr>
        <xdr:spPr>
          <a:xfrm>
            <a:off x="652462" y="15573375"/>
            <a:ext cx="19383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4" name="Freeform: Shape 163">
            <a:extLst>
              <a:ext uri="{FF2B5EF4-FFF2-40B4-BE49-F238E27FC236}">
                <a16:creationId xmlns:a16="http://schemas.microsoft.com/office/drawing/2014/main" id="{95E4A6D3-07D2-4FB5-A405-47DB780204D5}"/>
              </a:ext>
            </a:extLst>
          </xdr:cNvPr>
          <xdr:cNvSpPr/>
        </xdr:nvSpPr>
        <xdr:spPr>
          <a:xfrm>
            <a:off x="642938" y="15797213"/>
            <a:ext cx="2443162" cy="395287"/>
          </a:xfrm>
          <a:custGeom>
            <a:avLst/>
            <a:gdLst>
              <a:gd name="connsiteX0" fmla="*/ 0 w 2443162"/>
              <a:gd name="connsiteY0" fmla="*/ 0 h 395287"/>
              <a:gd name="connsiteX1" fmla="*/ 938212 w 2443162"/>
              <a:gd name="connsiteY1" fmla="*/ 80962 h 395287"/>
              <a:gd name="connsiteX2" fmla="*/ 1624012 w 2443162"/>
              <a:gd name="connsiteY2" fmla="*/ 185737 h 395287"/>
              <a:gd name="connsiteX3" fmla="*/ 1952625 w 2443162"/>
              <a:gd name="connsiteY3" fmla="*/ 261937 h 395287"/>
              <a:gd name="connsiteX4" fmla="*/ 2443162 w 2443162"/>
              <a:gd name="connsiteY4" fmla="*/ 395287 h 3952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443162" h="395287">
                <a:moveTo>
                  <a:pt x="0" y="0"/>
                </a:moveTo>
                <a:cubicBezTo>
                  <a:pt x="333771" y="25003"/>
                  <a:pt x="667543" y="50006"/>
                  <a:pt x="938212" y="80962"/>
                </a:cubicBezTo>
                <a:cubicBezTo>
                  <a:pt x="1208881" y="111918"/>
                  <a:pt x="1454943" y="155575"/>
                  <a:pt x="1624012" y="185737"/>
                </a:cubicBezTo>
                <a:cubicBezTo>
                  <a:pt x="1793081" y="215899"/>
                  <a:pt x="1816100" y="227012"/>
                  <a:pt x="1952625" y="261937"/>
                </a:cubicBezTo>
                <a:cubicBezTo>
                  <a:pt x="2089150" y="296862"/>
                  <a:pt x="2266156" y="346074"/>
                  <a:pt x="2443162" y="395287"/>
                </a:cubicBezTo>
              </a:path>
            </a:pathLst>
          </a:custGeom>
          <a:noFill/>
          <a:ln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65" name="Straight Connector 164">
            <a:extLst>
              <a:ext uri="{FF2B5EF4-FFF2-40B4-BE49-F238E27FC236}">
                <a16:creationId xmlns:a16="http://schemas.microsoft.com/office/drawing/2014/main" id="{466C8D4B-ED27-4FED-BE45-907247A2F591}"/>
              </a:ext>
            </a:extLst>
          </xdr:cNvPr>
          <xdr:cNvCxnSpPr/>
        </xdr:nvCxnSpPr>
        <xdr:spPr>
          <a:xfrm>
            <a:off x="2600326" y="15801975"/>
            <a:ext cx="0" cy="276225"/>
          </a:xfrm>
          <a:prstGeom prst="line">
            <a:avLst/>
          </a:prstGeom>
          <a:noFill/>
          <a:ln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66" name="Straight Connector 165">
            <a:extLst>
              <a:ext uri="{FF2B5EF4-FFF2-40B4-BE49-F238E27FC236}">
                <a16:creationId xmlns:a16="http://schemas.microsoft.com/office/drawing/2014/main" id="{855A56BC-5020-4594-9E96-41B2A068F4D0}"/>
              </a:ext>
            </a:extLst>
          </xdr:cNvPr>
          <xdr:cNvCxnSpPr/>
        </xdr:nvCxnSpPr>
        <xdr:spPr>
          <a:xfrm>
            <a:off x="2614613" y="16049626"/>
            <a:ext cx="7905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" name="Straight Connector 166">
            <a:extLst>
              <a:ext uri="{FF2B5EF4-FFF2-40B4-BE49-F238E27FC236}">
                <a16:creationId xmlns:a16="http://schemas.microsoft.com/office/drawing/2014/main" id="{F9C3D7C0-9078-4147-BEC8-F916F6F40DCD}"/>
              </a:ext>
            </a:extLst>
          </xdr:cNvPr>
          <xdr:cNvCxnSpPr/>
        </xdr:nvCxnSpPr>
        <xdr:spPr>
          <a:xfrm>
            <a:off x="2628900" y="15801976"/>
            <a:ext cx="7905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" name="Straight Arrow Connector 167">
            <a:extLst>
              <a:ext uri="{FF2B5EF4-FFF2-40B4-BE49-F238E27FC236}">
                <a16:creationId xmlns:a16="http://schemas.microsoft.com/office/drawing/2014/main" id="{F6D935FA-351D-4BE6-82C5-00495C0A4ECC}"/>
              </a:ext>
            </a:extLst>
          </xdr:cNvPr>
          <xdr:cNvCxnSpPr/>
        </xdr:nvCxnSpPr>
        <xdr:spPr>
          <a:xfrm flipV="1">
            <a:off x="2952750" y="15792450"/>
            <a:ext cx="0" cy="261938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9" name="Arc 168">
            <a:extLst>
              <a:ext uri="{FF2B5EF4-FFF2-40B4-BE49-F238E27FC236}">
                <a16:creationId xmlns:a16="http://schemas.microsoft.com/office/drawing/2014/main" id="{F30880AC-184C-4EE1-B193-0663ABDF562E}"/>
              </a:ext>
            </a:extLst>
          </xdr:cNvPr>
          <xdr:cNvSpPr/>
        </xdr:nvSpPr>
        <xdr:spPr>
          <a:xfrm rot="3408123">
            <a:off x="2877169" y="16021668"/>
            <a:ext cx="160690" cy="160690"/>
          </a:xfrm>
          <a:prstGeom prst="arc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0" name="Straight Connector 169">
            <a:extLst>
              <a:ext uri="{FF2B5EF4-FFF2-40B4-BE49-F238E27FC236}">
                <a16:creationId xmlns:a16="http://schemas.microsoft.com/office/drawing/2014/main" id="{F9D07A4F-CD4C-49F5-A8C1-BB6170040D8D}"/>
              </a:ext>
            </a:extLst>
          </xdr:cNvPr>
          <xdr:cNvCxnSpPr/>
        </xdr:nvCxnSpPr>
        <xdr:spPr>
          <a:xfrm flipH="1" flipV="1">
            <a:off x="866775" y="15363825"/>
            <a:ext cx="271463" cy="3095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" name="Straight Connector 170">
            <a:extLst>
              <a:ext uri="{FF2B5EF4-FFF2-40B4-BE49-F238E27FC236}">
                <a16:creationId xmlns:a16="http://schemas.microsoft.com/office/drawing/2014/main" id="{053CFED1-85B0-439C-9AA1-F35F2335DDD5}"/>
              </a:ext>
            </a:extLst>
          </xdr:cNvPr>
          <xdr:cNvCxnSpPr/>
        </xdr:nvCxnSpPr>
        <xdr:spPr>
          <a:xfrm>
            <a:off x="647700" y="16130588"/>
            <a:ext cx="0" cy="6143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Straight Connector 171">
            <a:extLst>
              <a:ext uri="{FF2B5EF4-FFF2-40B4-BE49-F238E27FC236}">
                <a16:creationId xmlns:a16="http://schemas.microsoft.com/office/drawing/2014/main" id="{1CA69043-297A-41B1-B942-E6AFA2E4A2A4}"/>
              </a:ext>
            </a:extLst>
          </xdr:cNvPr>
          <xdr:cNvCxnSpPr/>
        </xdr:nvCxnSpPr>
        <xdr:spPr>
          <a:xfrm>
            <a:off x="576261" y="16659226"/>
            <a:ext cx="209550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" name="Straight Connector 172">
            <a:extLst>
              <a:ext uri="{FF2B5EF4-FFF2-40B4-BE49-F238E27FC236}">
                <a16:creationId xmlns:a16="http://schemas.microsoft.com/office/drawing/2014/main" id="{AC8D50C2-608A-492F-9C29-A234F4787F47}"/>
              </a:ext>
            </a:extLst>
          </xdr:cNvPr>
          <xdr:cNvCxnSpPr/>
        </xdr:nvCxnSpPr>
        <xdr:spPr>
          <a:xfrm flipH="1">
            <a:off x="600075" y="16621125"/>
            <a:ext cx="90487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Straight Connector 173">
            <a:extLst>
              <a:ext uri="{FF2B5EF4-FFF2-40B4-BE49-F238E27FC236}">
                <a16:creationId xmlns:a16="http://schemas.microsoft.com/office/drawing/2014/main" id="{A242FE93-8382-4DE1-A738-AF005AADF6D0}"/>
              </a:ext>
            </a:extLst>
          </xdr:cNvPr>
          <xdr:cNvCxnSpPr/>
        </xdr:nvCxnSpPr>
        <xdr:spPr>
          <a:xfrm>
            <a:off x="2595563" y="16125825"/>
            <a:ext cx="0" cy="6143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Straight Connector 174">
            <a:extLst>
              <a:ext uri="{FF2B5EF4-FFF2-40B4-BE49-F238E27FC236}">
                <a16:creationId xmlns:a16="http://schemas.microsoft.com/office/drawing/2014/main" id="{A344F3BC-8B4F-4570-B42A-EF2C3355E197}"/>
              </a:ext>
            </a:extLst>
          </xdr:cNvPr>
          <xdr:cNvCxnSpPr/>
        </xdr:nvCxnSpPr>
        <xdr:spPr>
          <a:xfrm flipH="1">
            <a:off x="2547938" y="16616362"/>
            <a:ext cx="90487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" name="Straight Connector 199">
            <a:extLst>
              <a:ext uri="{FF2B5EF4-FFF2-40B4-BE49-F238E27FC236}">
                <a16:creationId xmlns:a16="http://schemas.microsoft.com/office/drawing/2014/main" id="{1CAAF24D-380B-44A6-B5AA-FD9121E03592}"/>
              </a:ext>
            </a:extLst>
          </xdr:cNvPr>
          <xdr:cNvCxnSpPr/>
        </xdr:nvCxnSpPr>
        <xdr:spPr>
          <a:xfrm>
            <a:off x="576262" y="16373476"/>
            <a:ext cx="209550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" name="Straight Connector 200">
            <a:extLst>
              <a:ext uri="{FF2B5EF4-FFF2-40B4-BE49-F238E27FC236}">
                <a16:creationId xmlns:a16="http://schemas.microsoft.com/office/drawing/2014/main" id="{150CFCC5-36CB-4859-B44B-3080533BCC3C}"/>
              </a:ext>
            </a:extLst>
          </xdr:cNvPr>
          <xdr:cNvCxnSpPr/>
        </xdr:nvCxnSpPr>
        <xdr:spPr>
          <a:xfrm flipH="1">
            <a:off x="600076" y="16335375"/>
            <a:ext cx="90487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" name="Straight Connector 201">
            <a:extLst>
              <a:ext uri="{FF2B5EF4-FFF2-40B4-BE49-F238E27FC236}">
                <a16:creationId xmlns:a16="http://schemas.microsoft.com/office/drawing/2014/main" id="{3AB92DA4-C3F3-43CF-9F80-EE6798ABA888}"/>
              </a:ext>
            </a:extLst>
          </xdr:cNvPr>
          <xdr:cNvCxnSpPr/>
        </xdr:nvCxnSpPr>
        <xdr:spPr>
          <a:xfrm flipH="1">
            <a:off x="2547939" y="16330612"/>
            <a:ext cx="90487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" name="Straight Arrow Connector 202">
            <a:extLst>
              <a:ext uri="{FF2B5EF4-FFF2-40B4-BE49-F238E27FC236}">
                <a16:creationId xmlns:a16="http://schemas.microsoft.com/office/drawing/2014/main" id="{3176CDAC-F854-4261-BF4E-AF4DD9C6D6EA}"/>
              </a:ext>
            </a:extLst>
          </xdr:cNvPr>
          <xdr:cNvCxnSpPr/>
        </xdr:nvCxnSpPr>
        <xdr:spPr>
          <a:xfrm>
            <a:off x="2590800" y="15230475"/>
            <a:ext cx="0" cy="55721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" name="Straight Arrow Connector 203">
            <a:extLst>
              <a:ext uri="{FF2B5EF4-FFF2-40B4-BE49-F238E27FC236}">
                <a16:creationId xmlns:a16="http://schemas.microsoft.com/office/drawing/2014/main" id="{2B8448F7-CFE2-4959-9D52-49D671E415C6}"/>
              </a:ext>
            </a:extLst>
          </xdr:cNvPr>
          <xdr:cNvCxnSpPr/>
        </xdr:nvCxnSpPr>
        <xdr:spPr>
          <a:xfrm>
            <a:off x="1619250" y="15230475"/>
            <a:ext cx="0" cy="55721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" name="Straight Connector 204">
            <a:extLst>
              <a:ext uri="{FF2B5EF4-FFF2-40B4-BE49-F238E27FC236}">
                <a16:creationId xmlns:a16="http://schemas.microsoft.com/office/drawing/2014/main" id="{171CE863-5495-406A-8F7D-29974CC870CF}"/>
              </a:ext>
            </a:extLst>
          </xdr:cNvPr>
          <xdr:cNvCxnSpPr/>
        </xdr:nvCxnSpPr>
        <xdr:spPr>
          <a:xfrm>
            <a:off x="1619250" y="16002000"/>
            <a:ext cx="0" cy="4381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" name="Straight Connector 205">
            <a:extLst>
              <a:ext uri="{FF2B5EF4-FFF2-40B4-BE49-F238E27FC236}">
                <a16:creationId xmlns:a16="http://schemas.microsoft.com/office/drawing/2014/main" id="{ABCE1F83-BCAE-4A8C-B3CF-9AFF4220F734}"/>
              </a:ext>
            </a:extLst>
          </xdr:cNvPr>
          <xdr:cNvCxnSpPr/>
        </xdr:nvCxnSpPr>
        <xdr:spPr>
          <a:xfrm flipH="1">
            <a:off x="1571626" y="16335375"/>
            <a:ext cx="90487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97E89-7477-4144-9D8C-1433602EA824}">
  <dimension ref="B1:BB193"/>
  <sheetViews>
    <sheetView showGridLines="0" tabSelected="1" zoomScaleNormal="100" workbookViewId="0">
      <selection activeCell="Z5" sqref="Z5"/>
    </sheetView>
  </sheetViews>
  <sheetFormatPr defaultRowHeight="11.25"/>
  <cols>
    <col min="1" max="720" width="2.83203125" style="3" customWidth="1"/>
    <col min="721" max="16384" width="9.33203125" style="3"/>
  </cols>
  <sheetData>
    <row r="1" spans="2:54" ht="12" thickBot="1"/>
    <row r="2" spans="2:54" ht="39" customHeight="1">
      <c r="B2" s="27" t="s">
        <v>45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9"/>
    </row>
    <row r="3" spans="2:54">
      <c r="B3" s="5"/>
      <c r="Q3" s="6" t="s">
        <v>44</v>
      </c>
      <c r="BB3" s="7"/>
    </row>
    <row r="4" spans="2:54" ht="14.25">
      <c r="B4" s="5"/>
      <c r="D4" s="8" t="s">
        <v>51</v>
      </c>
      <c r="AM4" s="21" t="s">
        <v>76</v>
      </c>
      <c r="AN4" s="21"/>
      <c r="AO4" s="21"/>
      <c r="AP4" s="21"/>
      <c r="AQ4" s="21"/>
      <c r="AR4" s="23" t="s">
        <v>77</v>
      </c>
      <c r="AS4" s="23"/>
      <c r="AT4" s="23"/>
      <c r="AU4" s="23"/>
      <c r="AV4" s="23"/>
      <c r="AW4" s="23"/>
      <c r="AX4" s="21" t="s">
        <v>78</v>
      </c>
      <c r="AY4" s="21"/>
      <c r="AZ4" s="21"/>
      <c r="BB4" s="7"/>
    </row>
    <row r="5" spans="2:54">
      <c r="B5" s="5"/>
      <c r="AM5" s="21"/>
      <c r="AN5" s="21"/>
      <c r="AO5" s="21"/>
      <c r="AP5" s="21"/>
      <c r="AQ5" s="21"/>
      <c r="AR5" s="21" t="s">
        <v>79</v>
      </c>
      <c r="AS5" s="21"/>
      <c r="AT5" s="21"/>
      <c r="AU5" s="21" t="s">
        <v>80</v>
      </c>
      <c r="AV5" s="21"/>
      <c r="AW5" s="21"/>
      <c r="AX5" s="21"/>
      <c r="AY5" s="21"/>
      <c r="AZ5" s="21"/>
      <c r="BB5" s="7"/>
    </row>
    <row r="6" spans="2:54">
      <c r="B6" s="5"/>
      <c r="H6" s="3" t="s">
        <v>3</v>
      </c>
      <c r="I6" s="19">
        <v>15</v>
      </c>
      <c r="J6" s="19"/>
      <c r="K6" s="3" t="s">
        <v>2</v>
      </c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B6" s="7"/>
    </row>
    <row r="7" spans="2:54">
      <c r="B7" s="5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B7" s="7"/>
    </row>
    <row r="8" spans="2:54">
      <c r="B8" s="5"/>
      <c r="AD8" s="9" t="s">
        <v>55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B8" s="7"/>
    </row>
    <row r="9" spans="2:54" ht="12" thickBot="1">
      <c r="B9" s="5"/>
      <c r="Q9" s="4" t="s">
        <v>46</v>
      </c>
      <c r="AD9" s="9" t="s">
        <v>56</v>
      </c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B9" s="7"/>
    </row>
    <row r="10" spans="2:54" ht="12" thickTop="1">
      <c r="B10" s="5"/>
      <c r="T10" s="9" t="s">
        <v>0</v>
      </c>
      <c r="AM10" s="24" t="s">
        <v>81</v>
      </c>
      <c r="AN10" s="24"/>
      <c r="AO10" s="24"/>
      <c r="AP10" s="24"/>
      <c r="AQ10" s="24"/>
      <c r="AR10" s="24">
        <v>1000</v>
      </c>
      <c r="AS10" s="24"/>
      <c r="AT10" s="24"/>
      <c r="AU10" s="24">
        <v>30</v>
      </c>
      <c r="AV10" s="24"/>
      <c r="AW10" s="24"/>
      <c r="AX10" s="24">
        <v>50</v>
      </c>
      <c r="AY10" s="24"/>
      <c r="AZ10" s="24"/>
      <c r="BB10" s="7"/>
    </row>
    <row r="11" spans="2:54">
      <c r="B11" s="5"/>
      <c r="AM11" s="25" t="s">
        <v>82</v>
      </c>
      <c r="AN11" s="25"/>
      <c r="AO11" s="25"/>
      <c r="AP11" s="25"/>
      <c r="AQ11" s="25"/>
      <c r="AR11" s="25">
        <v>1250</v>
      </c>
      <c r="AS11" s="25"/>
      <c r="AT11" s="25"/>
      <c r="AU11" s="25">
        <v>60</v>
      </c>
      <c r="AV11" s="25"/>
      <c r="AW11" s="25"/>
      <c r="AX11" s="25">
        <v>100</v>
      </c>
      <c r="AY11" s="25"/>
      <c r="AZ11" s="25"/>
      <c r="BB11" s="7"/>
    </row>
    <row r="12" spans="2:54">
      <c r="B12" s="5"/>
      <c r="T12" s="9" t="s">
        <v>1</v>
      </c>
      <c r="AM12" s="25" t="s">
        <v>83</v>
      </c>
      <c r="AN12" s="25"/>
      <c r="AO12" s="25"/>
      <c r="AP12" s="25"/>
      <c r="AQ12" s="25"/>
      <c r="AR12" s="25">
        <v>700</v>
      </c>
      <c r="AS12" s="25"/>
      <c r="AT12" s="25"/>
      <c r="AU12" s="25">
        <v>300</v>
      </c>
      <c r="AV12" s="25"/>
      <c r="AW12" s="25"/>
      <c r="AX12" s="25">
        <v>50</v>
      </c>
      <c r="AY12" s="25"/>
      <c r="AZ12" s="25"/>
      <c r="BB12" s="7"/>
    </row>
    <row r="13" spans="2:54">
      <c r="B13" s="5"/>
      <c r="I13" s="3" t="s">
        <v>4</v>
      </c>
      <c r="J13" s="19">
        <v>1.2</v>
      </c>
      <c r="K13" s="19"/>
      <c r="L13" s="3" t="s">
        <v>5</v>
      </c>
      <c r="AM13" s="26" t="s">
        <v>84</v>
      </c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B13" s="7"/>
    </row>
    <row r="14" spans="2:54">
      <c r="B14" s="5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B14" s="7"/>
    </row>
    <row r="15" spans="2:54">
      <c r="B15" s="5"/>
      <c r="E15" s="10" t="s">
        <v>75</v>
      </c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B15" s="7"/>
    </row>
    <row r="16" spans="2:54">
      <c r="B16" s="5"/>
      <c r="E16" s="9" t="s">
        <v>8</v>
      </c>
      <c r="G16" s="19">
        <v>7000</v>
      </c>
      <c r="H16" s="19"/>
      <c r="I16" s="19"/>
      <c r="J16" s="3" t="s">
        <v>9</v>
      </c>
      <c r="M16" s="3" t="s">
        <v>85</v>
      </c>
      <c r="AV16" s="17"/>
      <c r="AW16" s="17"/>
      <c r="BB16" s="7"/>
    </row>
    <row r="17" spans="2:54">
      <c r="B17" s="5"/>
      <c r="E17" s="3" t="s">
        <v>6</v>
      </c>
      <c r="G17" s="19">
        <v>10000</v>
      </c>
      <c r="H17" s="19"/>
      <c r="I17" s="19"/>
      <c r="J17" s="3" t="s">
        <v>7</v>
      </c>
      <c r="M17" s="3" t="s">
        <v>86</v>
      </c>
      <c r="BB17" s="7"/>
    </row>
    <row r="18" spans="2:54">
      <c r="B18" s="5"/>
      <c r="E18" s="9" t="s">
        <v>24</v>
      </c>
      <c r="M18" s="18">
        <f>+I6</f>
        <v>15</v>
      </c>
      <c r="N18" s="18"/>
      <c r="O18" s="4" t="s">
        <v>10</v>
      </c>
      <c r="P18" s="18">
        <f>+J13*1000</f>
        <v>1200</v>
      </c>
      <c r="Q18" s="18"/>
      <c r="R18" s="3" t="s">
        <v>11</v>
      </c>
      <c r="S18" s="3">
        <v>8</v>
      </c>
      <c r="T18" s="4" t="s">
        <v>10</v>
      </c>
      <c r="U18" s="18">
        <f>+G17</f>
        <v>10000</v>
      </c>
      <c r="V18" s="18"/>
      <c r="W18" s="18"/>
      <c r="X18" s="4" t="s">
        <v>10</v>
      </c>
      <c r="Y18" s="18">
        <f>+G16</f>
        <v>7000</v>
      </c>
      <c r="Z18" s="18"/>
      <c r="AA18" s="18"/>
      <c r="AB18" s="4" t="s">
        <v>10</v>
      </c>
      <c r="AC18" s="18">
        <v>10000</v>
      </c>
      <c r="AD18" s="18"/>
      <c r="AE18" s="18"/>
      <c r="AF18" s="3" t="s">
        <v>13</v>
      </c>
      <c r="AG18" s="18">
        <f>M18*P18^4/(S18*U18*Y18*AC18)</f>
        <v>5.5542857142857143</v>
      </c>
      <c r="AH18" s="18"/>
      <c r="AI18" s="18"/>
      <c r="AJ18" s="3" t="s">
        <v>14</v>
      </c>
      <c r="BB18" s="7"/>
    </row>
    <row r="19" spans="2:54">
      <c r="B19" s="5"/>
      <c r="E19" s="9" t="s">
        <v>25</v>
      </c>
      <c r="M19" s="18">
        <f>+I6</f>
        <v>15</v>
      </c>
      <c r="N19" s="18"/>
      <c r="O19" s="4" t="s">
        <v>10</v>
      </c>
      <c r="P19" s="18">
        <f>+J13*1000</f>
        <v>1200</v>
      </c>
      <c r="Q19" s="18"/>
      <c r="R19" s="3" t="s">
        <v>26</v>
      </c>
      <c r="S19" s="3">
        <v>6</v>
      </c>
      <c r="T19" s="4" t="s">
        <v>10</v>
      </c>
      <c r="U19" s="18">
        <f>+G17</f>
        <v>10000</v>
      </c>
      <c r="V19" s="18"/>
      <c r="W19" s="18"/>
      <c r="X19" s="4" t="s">
        <v>10</v>
      </c>
      <c r="Y19" s="18">
        <f>+Y18</f>
        <v>7000</v>
      </c>
      <c r="Z19" s="18"/>
      <c r="AA19" s="18"/>
      <c r="AB19" s="4" t="s">
        <v>10</v>
      </c>
      <c r="AC19" s="18">
        <v>10000</v>
      </c>
      <c r="AD19" s="18"/>
      <c r="AE19" s="18"/>
      <c r="AF19" s="3" t="s">
        <v>13</v>
      </c>
      <c r="AG19" s="18">
        <f>M19*P19^3/(S19*U19*Y19*AC19)</f>
        <v>6.1714285714285716E-3</v>
      </c>
      <c r="AH19" s="18"/>
      <c r="AI19" s="18"/>
      <c r="AJ19" s="3" t="s">
        <v>27</v>
      </c>
      <c r="AL19" s="18">
        <f>DEGREES(AG19)</f>
        <v>0.35359681070930804</v>
      </c>
      <c r="AM19" s="18"/>
      <c r="AN19" s="18"/>
      <c r="AO19" s="9" t="s">
        <v>28</v>
      </c>
      <c r="BB19" s="7"/>
    </row>
    <row r="20" spans="2:54">
      <c r="B20" s="5"/>
      <c r="E20" s="9" t="s">
        <v>39</v>
      </c>
      <c r="I20" s="18">
        <v>150</v>
      </c>
      <c r="J20" s="18"/>
      <c r="K20" s="4" t="s">
        <v>12</v>
      </c>
      <c r="L20" s="18">
        <f>+J13*1000</f>
        <v>1200</v>
      </c>
      <c r="M20" s="18"/>
      <c r="N20" s="3" t="s">
        <v>40</v>
      </c>
      <c r="O20" s="18">
        <f>+I20</f>
        <v>150</v>
      </c>
      <c r="P20" s="18"/>
      <c r="Q20" s="4" t="s">
        <v>12</v>
      </c>
      <c r="R20" s="18">
        <f>+L20/O20</f>
        <v>8</v>
      </c>
      <c r="S20" s="18"/>
      <c r="T20" s="18"/>
      <c r="U20" s="3" t="s">
        <v>14</v>
      </c>
      <c r="W20" s="3" t="str">
        <f>IF(R20&lt;Z20,"&lt;","&gt;")</f>
        <v>&gt;</v>
      </c>
      <c r="X20" s="9" t="s">
        <v>41</v>
      </c>
      <c r="Z20" s="18">
        <f>+AG18</f>
        <v>5.5542857142857143</v>
      </c>
      <c r="AA20" s="18"/>
      <c r="AB20" s="18"/>
      <c r="AC20" s="3" t="s">
        <v>14</v>
      </c>
      <c r="AF20" s="6" t="str">
        <f>IF(R20&gt;Z20,"uygun.","uygun değil.")</f>
        <v>uygun.</v>
      </c>
      <c r="BB20" s="7"/>
    </row>
    <row r="21" spans="2:54">
      <c r="B21" s="5"/>
      <c r="E21" s="10" t="s">
        <v>49</v>
      </c>
      <c r="BB21" s="7"/>
    </row>
    <row r="22" spans="2:54">
      <c r="B22" s="5"/>
      <c r="E22" s="9" t="s">
        <v>8</v>
      </c>
      <c r="G22" s="19">
        <v>34780</v>
      </c>
      <c r="H22" s="19"/>
      <c r="I22" s="19"/>
      <c r="J22" s="3" t="s">
        <v>9</v>
      </c>
      <c r="M22" s="3" t="s">
        <v>54</v>
      </c>
      <c r="BB22" s="7"/>
    </row>
    <row r="23" spans="2:54">
      <c r="B23" s="5"/>
      <c r="E23" s="3" t="s">
        <v>6</v>
      </c>
      <c r="G23" s="19">
        <v>200000</v>
      </c>
      <c r="H23" s="19"/>
      <c r="I23" s="19"/>
      <c r="J23" s="3" t="s">
        <v>7</v>
      </c>
      <c r="M23" s="3" t="s">
        <v>21</v>
      </c>
      <c r="BB23" s="7"/>
    </row>
    <row r="24" spans="2:54">
      <c r="B24" s="5"/>
      <c r="E24" s="9" t="s">
        <v>24</v>
      </c>
      <c r="M24" s="18">
        <f>+I6</f>
        <v>15</v>
      </c>
      <c r="N24" s="18"/>
      <c r="O24" s="4" t="s">
        <v>10</v>
      </c>
      <c r="P24" s="18">
        <f>+J13*1000</f>
        <v>1200</v>
      </c>
      <c r="Q24" s="18"/>
      <c r="R24" s="3" t="s">
        <v>11</v>
      </c>
      <c r="S24" s="3">
        <v>8</v>
      </c>
      <c r="T24" s="4" t="s">
        <v>10</v>
      </c>
      <c r="U24" s="18">
        <v>200000</v>
      </c>
      <c r="V24" s="18"/>
      <c r="W24" s="18"/>
      <c r="X24" s="4" t="s">
        <v>10</v>
      </c>
      <c r="Y24" s="18">
        <f>+G22</f>
        <v>34780</v>
      </c>
      <c r="Z24" s="18"/>
      <c r="AA24" s="18"/>
      <c r="AB24" s="4" t="s">
        <v>10</v>
      </c>
      <c r="AC24" s="18">
        <v>10000</v>
      </c>
      <c r="AD24" s="18"/>
      <c r="AE24" s="18"/>
      <c r="AF24" s="3" t="s">
        <v>13</v>
      </c>
      <c r="AG24" s="18">
        <f>M24*P24^4/(S24*U24*Y24*AC24)</f>
        <v>5.5894192064404831E-2</v>
      </c>
      <c r="AH24" s="18"/>
      <c r="AI24" s="18"/>
      <c r="AJ24" s="3" t="s">
        <v>14</v>
      </c>
      <c r="BB24" s="7"/>
    </row>
    <row r="25" spans="2:54">
      <c r="B25" s="5"/>
      <c r="E25" s="9" t="s">
        <v>25</v>
      </c>
      <c r="M25" s="18">
        <f>+I6</f>
        <v>15</v>
      </c>
      <c r="N25" s="18"/>
      <c r="O25" s="4" t="s">
        <v>10</v>
      </c>
      <c r="P25" s="18">
        <f>+J13*1000</f>
        <v>1200</v>
      </c>
      <c r="Q25" s="18"/>
      <c r="R25" s="3" t="s">
        <v>26</v>
      </c>
      <c r="S25" s="3">
        <v>6</v>
      </c>
      <c r="T25" s="4" t="s">
        <v>10</v>
      </c>
      <c r="U25" s="18">
        <v>200000</v>
      </c>
      <c r="V25" s="18"/>
      <c r="W25" s="18"/>
      <c r="X25" s="4" t="s">
        <v>10</v>
      </c>
      <c r="Y25" s="18">
        <f>+Y24</f>
        <v>34780</v>
      </c>
      <c r="Z25" s="18"/>
      <c r="AA25" s="18"/>
      <c r="AB25" s="4" t="s">
        <v>10</v>
      </c>
      <c r="AC25" s="18">
        <v>10000</v>
      </c>
      <c r="AD25" s="18"/>
      <c r="AE25" s="18"/>
      <c r="AF25" s="3" t="s">
        <v>13</v>
      </c>
      <c r="AG25" s="18">
        <f>M25*P25^3/(S25*U25*Y25*AC25)</f>
        <v>6.2104657849338697E-5</v>
      </c>
      <c r="AH25" s="18"/>
      <c r="AI25" s="18"/>
      <c r="AJ25" s="3" t="s">
        <v>27</v>
      </c>
      <c r="AL25" s="18">
        <f>DEGREES(AG25)</f>
        <v>3.5583347828711275E-3</v>
      </c>
      <c r="AM25" s="18"/>
      <c r="AN25" s="18"/>
      <c r="AO25" s="9" t="s">
        <v>28</v>
      </c>
      <c r="BB25" s="7"/>
    </row>
    <row r="26" spans="2:54">
      <c r="B26" s="5"/>
      <c r="E26" s="9" t="s">
        <v>39</v>
      </c>
      <c r="I26" s="18">
        <v>200</v>
      </c>
      <c r="J26" s="18"/>
      <c r="K26" s="4" t="s">
        <v>12</v>
      </c>
      <c r="L26" s="18">
        <f>+J13*1000</f>
        <v>1200</v>
      </c>
      <c r="M26" s="18"/>
      <c r="N26" s="3" t="s">
        <v>40</v>
      </c>
      <c r="O26" s="18">
        <f>+I26</f>
        <v>200</v>
      </c>
      <c r="P26" s="18"/>
      <c r="Q26" s="4" t="s">
        <v>12</v>
      </c>
      <c r="R26" s="18">
        <f>+L26/O26</f>
        <v>6</v>
      </c>
      <c r="S26" s="18"/>
      <c r="T26" s="18"/>
      <c r="U26" s="3" t="s">
        <v>14</v>
      </c>
      <c r="W26" s="3" t="str">
        <f>IF(R26&lt;Z26,"&lt;","&gt;")</f>
        <v>&gt;</v>
      </c>
      <c r="X26" s="9" t="s">
        <v>41</v>
      </c>
      <c r="Z26" s="18">
        <f>+AG24</f>
        <v>5.5894192064404831E-2</v>
      </c>
      <c r="AA26" s="18"/>
      <c r="AB26" s="18"/>
      <c r="AC26" s="3" t="s">
        <v>14</v>
      </c>
      <c r="AF26" s="6" t="str">
        <f>IF(R26&gt;Z26,"uygun.","uygun değil.")</f>
        <v>uygun.</v>
      </c>
      <c r="BB26" s="7"/>
    </row>
    <row r="27" spans="2:54">
      <c r="B27" s="5"/>
      <c r="E27" s="10" t="s">
        <v>50</v>
      </c>
      <c r="BB27" s="7"/>
    </row>
    <row r="28" spans="2:54">
      <c r="B28" s="5"/>
      <c r="J28" s="19">
        <v>73</v>
      </c>
      <c r="K28" s="19"/>
      <c r="L28" s="3" t="s">
        <v>37</v>
      </c>
      <c r="BB28" s="7"/>
    </row>
    <row r="29" spans="2:54">
      <c r="B29" s="5"/>
      <c r="J29" s="15" t="s">
        <v>58</v>
      </c>
      <c r="BB29" s="7"/>
    </row>
    <row r="30" spans="2:54">
      <c r="B30" s="5"/>
      <c r="N30" s="19">
        <v>10</v>
      </c>
      <c r="O30" s="19"/>
      <c r="P30" s="3" t="s">
        <v>37</v>
      </c>
      <c r="BB30" s="7"/>
    </row>
    <row r="31" spans="2:54">
      <c r="B31" s="5"/>
      <c r="M31" s="3" t="s">
        <v>57</v>
      </c>
      <c r="BB31" s="7"/>
    </row>
    <row r="32" spans="2:54">
      <c r="B32" s="5"/>
      <c r="D32" s="3" t="s">
        <v>47</v>
      </c>
      <c r="E32" s="19">
        <v>60</v>
      </c>
      <c r="F32" s="19"/>
      <c r="G32" s="3" t="s">
        <v>37</v>
      </c>
      <c r="BB32" s="7"/>
    </row>
    <row r="33" spans="2:54">
      <c r="B33" s="5"/>
      <c r="N33" s="9" t="s">
        <v>8</v>
      </c>
      <c r="P33" s="20">
        <f>(J28*N30^3/12+J28*N30*(((J28*N30*N30/2+(E32-N30)*J34*((E32-N30)/2+N30))/(J28*N30+(E32-N30)*J34))-N30/2)^2+J34*(E32-N30)^3/12+J34*(E32-N30)*(E32-((J28*N30*N30/2+(E32-N30)*J34*((E32-N30)/2+N30))/(J28*N30+(E32-N30)*J34))-((E32-N30)/2))^2)</f>
        <v>681272.72727272729</v>
      </c>
      <c r="Q33" s="20"/>
      <c r="R33" s="20"/>
      <c r="S33" s="3" t="s">
        <v>9</v>
      </c>
      <c r="U33" s="3" t="s">
        <v>38</v>
      </c>
      <c r="BB33" s="7"/>
    </row>
    <row r="34" spans="2:54">
      <c r="B34" s="5"/>
      <c r="J34" s="19">
        <v>25</v>
      </c>
      <c r="K34" s="19"/>
      <c r="L34" s="3" t="s">
        <v>37</v>
      </c>
      <c r="BB34" s="7"/>
    </row>
    <row r="35" spans="2:54">
      <c r="B35" s="5"/>
      <c r="BB35" s="7"/>
    </row>
    <row r="36" spans="2:54">
      <c r="B36" s="5"/>
      <c r="E36" s="1" t="s">
        <v>15</v>
      </c>
      <c r="F36" s="1"/>
      <c r="G36" s="1"/>
      <c r="H36" s="2">
        <v>25</v>
      </c>
      <c r="I36" s="1" t="s">
        <v>16</v>
      </c>
      <c r="J36" s="1"/>
      <c r="K36" s="1"/>
      <c r="L36" s="1"/>
      <c r="M36" s="1"/>
      <c r="N36" s="1"/>
      <c r="O36" s="1"/>
      <c r="P36" s="1"/>
      <c r="BB36" s="7"/>
    </row>
    <row r="37" spans="2:54">
      <c r="B37" s="5"/>
      <c r="E37" s="3" t="s">
        <v>17</v>
      </c>
      <c r="N37" s="18">
        <v>3250</v>
      </c>
      <c r="O37" s="18"/>
      <c r="P37" s="3" t="s">
        <v>18</v>
      </c>
      <c r="R37" s="3">
        <f>+H36</f>
        <v>25</v>
      </c>
      <c r="S37" s="3" t="s">
        <v>19</v>
      </c>
      <c r="T37" s="18">
        <v>14000</v>
      </c>
      <c r="U37" s="18"/>
      <c r="V37" s="18"/>
      <c r="W37" s="4" t="s">
        <v>12</v>
      </c>
      <c r="X37" s="18">
        <f>+N37*SQRT(R37)+T37</f>
        <v>30250</v>
      </c>
      <c r="Y37" s="18"/>
      <c r="Z37" s="18"/>
      <c r="AA37" s="1" t="s">
        <v>7</v>
      </c>
      <c r="AD37" s="3" t="s">
        <v>20</v>
      </c>
      <c r="BB37" s="7"/>
    </row>
    <row r="38" spans="2:54">
      <c r="B38" s="5"/>
      <c r="E38" s="9" t="s">
        <v>24</v>
      </c>
      <c r="M38" s="18">
        <f>+I6</f>
        <v>15</v>
      </c>
      <c r="N38" s="18"/>
      <c r="O38" s="4" t="s">
        <v>10</v>
      </c>
      <c r="P38" s="18">
        <f>+J13*1000</f>
        <v>1200</v>
      </c>
      <c r="Q38" s="18"/>
      <c r="R38" s="3" t="s">
        <v>11</v>
      </c>
      <c r="S38" s="3">
        <v>8</v>
      </c>
      <c r="T38" s="4" t="s">
        <v>10</v>
      </c>
      <c r="U38" s="18">
        <f>+X37</f>
        <v>30250</v>
      </c>
      <c r="V38" s="18"/>
      <c r="W38" s="18"/>
      <c r="X38" s="4" t="s">
        <v>10</v>
      </c>
      <c r="Y38" s="18">
        <f>+P33</f>
        <v>681272.72727272729</v>
      </c>
      <c r="Z38" s="18"/>
      <c r="AA38" s="18"/>
      <c r="AB38" s="4" t="s">
        <v>10</v>
      </c>
      <c r="AC38" s="18">
        <v>10000</v>
      </c>
      <c r="AD38" s="18"/>
      <c r="AE38" s="18"/>
      <c r="AF38" s="3" t="s">
        <v>13</v>
      </c>
      <c r="AG38" s="18">
        <f>M38*P38^4/(S38*U38*Y38*AC38)</f>
        <v>1.8866001892423028E-2</v>
      </c>
      <c r="AH38" s="18"/>
      <c r="AI38" s="18"/>
      <c r="AJ38" s="3" t="s">
        <v>14</v>
      </c>
      <c r="BB38" s="7"/>
    </row>
    <row r="39" spans="2:54">
      <c r="B39" s="5"/>
      <c r="E39" s="9" t="s">
        <v>25</v>
      </c>
      <c r="M39" s="18">
        <f>+M38</f>
        <v>15</v>
      </c>
      <c r="N39" s="18"/>
      <c r="O39" s="4" t="s">
        <v>10</v>
      </c>
      <c r="P39" s="18">
        <f>+P38</f>
        <v>1200</v>
      </c>
      <c r="Q39" s="18"/>
      <c r="R39" s="3" t="s">
        <v>26</v>
      </c>
      <c r="S39" s="3">
        <v>6</v>
      </c>
      <c r="T39" s="4" t="s">
        <v>10</v>
      </c>
      <c r="U39" s="18">
        <f>+U38</f>
        <v>30250</v>
      </c>
      <c r="V39" s="18"/>
      <c r="W39" s="18"/>
      <c r="X39" s="4" t="s">
        <v>10</v>
      </c>
      <c r="Y39" s="18">
        <f>+Y38</f>
        <v>681272.72727272729</v>
      </c>
      <c r="Z39" s="18"/>
      <c r="AA39" s="18"/>
      <c r="AB39" s="4" t="s">
        <v>10</v>
      </c>
      <c r="AC39" s="18">
        <v>10000</v>
      </c>
      <c r="AD39" s="18"/>
      <c r="AE39" s="18"/>
      <c r="AF39" s="3" t="s">
        <v>13</v>
      </c>
      <c r="AG39" s="18">
        <f>M39*P39^3/(S39*U39*Y39*AC39)</f>
        <v>2.0962224324914476E-5</v>
      </c>
      <c r="AH39" s="18"/>
      <c r="AI39" s="18"/>
      <c r="AJ39" s="3" t="s">
        <v>27</v>
      </c>
      <c r="AL39" s="18">
        <f>DEGREES(AG39)</f>
        <v>1.2010469830240707E-3</v>
      </c>
      <c r="AM39" s="18"/>
      <c r="AN39" s="18"/>
      <c r="AO39" s="9" t="s">
        <v>28</v>
      </c>
      <c r="BB39" s="7"/>
    </row>
    <row r="40" spans="2:54">
      <c r="B40" s="5"/>
      <c r="E40" s="3" t="s">
        <v>48</v>
      </c>
      <c r="BB40" s="7"/>
    </row>
    <row r="41" spans="2:54">
      <c r="B41" s="5"/>
      <c r="E41" s="3" t="s">
        <v>42</v>
      </c>
      <c r="H41" s="18">
        <f>+J13*100</f>
        <v>120</v>
      </c>
      <c r="I41" s="18"/>
      <c r="J41" s="3" t="s">
        <v>40</v>
      </c>
      <c r="K41" s="3">
        <v>5</v>
      </c>
      <c r="L41" s="4" t="s">
        <v>12</v>
      </c>
      <c r="M41" s="18">
        <f>+H41/K41</f>
        <v>24</v>
      </c>
      <c r="N41" s="18"/>
      <c r="O41" s="3" t="s">
        <v>37</v>
      </c>
      <c r="Q41" s="3" t="str">
        <f>IF(M41&lt;T41,"&lt;","&gt;")</f>
        <v>&lt;</v>
      </c>
      <c r="R41" s="3" t="s">
        <v>43</v>
      </c>
      <c r="T41" s="18">
        <f>+E32</f>
        <v>60</v>
      </c>
      <c r="U41" s="18"/>
      <c r="V41" s="3" t="s">
        <v>37</v>
      </c>
      <c r="X41" s="6" t="str">
        <f>IF(M41&lt;T41,"uygun.","uygun değil.")</f>
        <v>uygun.</v>
      </c>
      <c r="BB41" s="7"/>
    </row>
    <row r="42" spans="2:54">
      <c r="B42" s="5"/>
      <c r="H42" s="4"/>
      <c r="I42" s="4"/>
      <c r="L42" s="4"/>
      <c r="M42" s="4"/>
      <c r="N42" s="4"/>
      <c r="T42" s="4"/>
      <c r="U42" s="4"/>
      <c r="X42" s="6"/>
      <c r="BB42" s="7"/>
    </row>
    <row r="43" spans="2:54" ht="14.25">
      <c r="B43" s="5"/>
      <c r="D43" s="8" t="s">
        <v>52</v>
      </c>
      <c r="BB43" s="7"/>
    </row>
    <row r="44" spans="2:54">
      <c r="B44" s="5"/>
      <c r="Q44" s="14"/>
      <c r="BB44" s="7"/>
    </row>
    <row r="45" spans="2:54">
      <c r="B45" s="5"/>
      <c r="O45" s="3" t="s">
        <v>23</v>
      </c>
      <c r="P45" s="19">
        <v>25</v>
      </c>
      <c r="Q45" s="19"/>
      <c r="R45" s="3" t="s">
        <v>22</v>
      </c>
      <c r="BB45" s="7"/>
    </row>
    <row r="46" spans="2:54">
      <c r="B46" s="5"/>
      <c r="AD46" s="9" t="s">
        <v>55</v>
      </c>
      <c r="BB46" s="7"/>
    </row>
    <row r="47" spans="2:54">
      <c r="B47" s="5"/>
      <c r="Q47" s="4" t="s">
        <v>46</v>
      </c>
      <c r="AD47" s="9" t="s">
        <v>56</v>
      </c>
      <c r="BB47" s="7"/>
    </row>
    <row r="48" spans="2:54">
      <c r="B48" s="5"/>
      <c r="T48" s="9" t="s">
        <v>0</v>
      </c>
      <c r="BB48" s="7"/>
    </row>
    <row r="49" spans="2:54">
      <c r="B49" s="5"/>
      <c r="BB49" s="7"/>
    </row>
    <row r="50" spans="2:54">
      <c r="B50" s="5"/>
      <c r="T50" s="9" t="s">
        <v>1</v>
      </c>
      <c r="BB50" s="7"/>
    </row>
    <row r="51" spans="2:54">
      <c r="B51" s="5"/>
      <c r="I51" s="3" t="s">
        <v>4</v>
      </c>
      <c r="J51" s="19">
        <v>1.6</v>
      </c>
      <c r="K51" s="19"/>
      <c r="L51" s="3" t="s">
        <v>5</v>
      </c>
      <c r="BB51" s="7"/>
    </row>
    <row r="52" spans="2:54">
      <c r="B52" s="5"/>
      <c r="BB52" s="7"/>
    </row>
    <row r="53" spans="2:54">
      <c r="B53" s="5"/>
      <c r="E53" s="10" t="s">
        <v>75</v>
      </c>
      <c r="BB53" s="7"/>
    </row>
    <row r="54" spans="2:54">
      <c r="B54" s="5"/>
      <c r="E54" s="9" t="s">
        <v>8</v>
      </c>
      <c r="G54" s="19">
        <v>7000</v>
      </c>
      <c r="H54" s="19"/>
      <c r="I54" s="19"/>
      <c r="J54" s="3" t="s">
        <v>9</v>
      </c>
      <c r="M54" s="3" t="s">
        <v>85</v>
      </c>
      <c r="BB54" s="7"/>
    </row>
    <row r="55" spans="2:54">
      <c r="B55" s="5"/>
      <c r="E55" s="3" t="s">
        <v>6</v>
      </c>
      <c r="G55" s="19">
        <v>10000</v>
      </c>
      <c r="H55" s="19"/>
      <c r="I55" s="19"/>
      <c r="J55" s="3" t="s">
        <v>7</v>
      </c>
      <c r="M55" s="3" t="s">
        <v>86</v>
      </c>
      <c r="BB55" s="7"/>
    </row>
    <row r="56" spans="2:54">
      <c r="B56" s="5"/>
      <c r="E56" s="9" t="s">
        <v>29</v>
      </c>
      <c r="M56" s="18">
        <f>+P45*1000</f>
        <v>25000</v>
      </c>
      <c r="N56" s="18"/>
      <c r="O56" s="18"/>
      <c r="P56" s="4" t="s">
        <v>10</v>
      </c>
      <c r="Q56" s="18">
        <f>+J51*1000</f>
        <v>1600</v>
      </c>
      <c r="R56" s="18"/>
      <c r="S56" s="3" t="s">
        <v>26</v>
      </c>
      <c r="T56" s="3">
        <v>3</v>
      </c>
      <c r="U56" s="4" t="s">
        <v>10</v>
      </c>
      <c r="V56" s="18">
        <v>200000</v>
      </c>
      <c r="W56" s="18"/>
      <c r="X56" s="18"/>
      <c r="Y56" s="4" t="s">
        <v>10</v>
      </c>
      <c r="Z56" s="18">
        <f>+G54</f>
        <v>7000</v>
      </c>
      <c r="AA56" s="18"/>
      <c r="AB56" s="18"/>
      <c r="AC56" s="4" t="s">
        <v>10</v>
      </c>
      <c r="AD56" s="18">
        <v>10000</v>
      </c>
      <c r="AE56" s="18"/>
      <c r="AF56" s="18"/>
      <c r="AG56" s="3" t="s">
        <v>13</v>
      </c>
      <c r="AH56" s="18">
        <f>M56*Q56^3/(T56*V56*Z56*AD56)</f>
        <v>2.4380952380952383</v>
      </c>
      <c r="AI56" s="18"/>
      <c r="AJ56" s="18"/>
      <c r="AK56" s="3" t="s">
        <v>14</v>
      </c>
      <c r="BB56" s="7"/>
    </row>
    <row r="57" spans="2:54">
      <c r="B57" s="5"/>
      <c r="E57" s="9" t="s">
        <v>30</v>
      </c>
      <c r="M57" s="18">
        <f>+P45*1000</f>
        <v>25000</v>
      </c>
      <c r="N57" s="18"/>
      <c r="O57" s="18"/>
      <c r="P57" s="4" t="s">
        <v>10</v>
      </c>
      <c r="Q57" s="18">
        <f>+J51*1000</f>
        <v>1600</v>
      </c>
      <c r="R57" s="18"/>
      <c r="S57" s="3" t="s">
        <v>31</v>
      </c>
      <c r="T57" s="3">
        <v>2</v>
      </c>
      <c r="U57" s="4" t="s">
        <v>10</v>
      </c>
      <c r="V57" s="18">
        <v>200000</v>
      </c>
      <c r="W57" s="18"/>
      <c r="X57" s="18"/>
      <c r="Y57" s="4" t="s">
        <v>10</v>
      </c>
      <c r="Z57" s="18">
        <f>+Z56</f>
        <v>7000</v>
      </c>
      <c r="AA57" s="18"/>
      <c r="AB57" s="18"/>
      <c r="AC57" s="4" t="s">
        <v>10</v>
      </c>
      <c r="AD57" s="18">
        <v>10000</v>
      </c>
      <c r="AE57" s="18"/>
      <c r="AF57" s="18"/>
      <c r="AG57" s="3" t="s">
        <v>13</v>
      </c>
      <c r="AH57" s="18">
        <f>M57*Q57^2/(T57*V57*Z57*AD57)</f>
        <v>2.2857142857142859E-3</v>
      </c>
      <c r="AI57" s="18"/>
      <c r="AJ57" s="18"/>
      <c r="AK57" s="3" t="s">
        <v>27</v>
      </c>
      <c r="AM57" s="18">
        <f>DEGREES(AH57)</f>
        <v>0.13096178174418818</v>
      </c>
      <c r="AN57" s="18"/>
      <c r="AO57" s="18"/>
      <c r="AP57" s="9" t="s">
        <v>28</v>
      </c>
      <c r="BB57" s="7"/>
    </row>
    <row r="58" spans="2:54">
      <c r="B58" s="5"/>
      <c r="E58" s="9" t="s">
        <v>39</v>
      </c>
      <c r="I58" s="18">
        <v>150</v>
      </c>
      <c r="J58" s="18"/>
      <c r="K58" s="4" t="s">
        <v>12</v>
      </c>
      <c r="L58" s="18">
        <f>+J51*1000</f>
        <v>1600</v>
      </c>
      <c r="M58" s="18"/>
      <c r="N58" s="3" t="s">
        <v>40</v>
      </c>
      <c r="O58" s="18">
        <f>+I58</f>
        <v>150</v>
      </c>
      <c r="P58" s="18"/>
      <c r="Q58" s="4" t="s">
        <v>12</v>
      </c>
      <c r="R58" s="18">
        <f>+L58/O58</f>
        <v>10.666666666666666</v>
      </c>
      <c r="S58" s="18"/>
      <c r="T58" s="18"/>
      <c r="U58" s="3" t="s">
        <v>14</v>
      </c>
      <c r="W58" s="3" t="str">
        <f>IF(R58&lt;Z58,"&lt;","&gt;")</f>
        <v>&gt;</v>
      </c>
      <c r="X58" s="9" t="s">
        <v>41</v>
      </c>
      <c r="Z58" s="18">
        <f>+AH56</f>
        <v>2.4380952380952383</v>
      </c>
      <c r="AA58" s="18"/>
      <c r="AB58" s="18"/>
      <c r="AC58" s="3" t="s">
        <v>14</v>
      </c>
      <c r="AF58" s="6" t="str">
        <f>IF(R58&gt;Z58,"uygun.","uygun değil.")</f>
        <v>uygun.</v>
      </c>
      <c r="BB58" s="7"/>
    </row>
    <row r="59" spans="2:54">
      <c r="B59" s="5"/>
      <c r="E59" s="10" t="s">
        <v>49</v>
      </c>
      <c r="BB59" s="7"/>
    </row>
    <row r="60" spans="2:54">
      <c r="B60" s="5"/>
      <c r="E60" s="9" t="s">
        <v>8</v>
      </c>
      <c r="G60" s="19">
        <v>34780</v>
      </c>
      <c r="H60" s="19"/>
      <c r="I60" s="19"/>
      <c r="J60" s="3" t="s">
        <v>9</v>
      </c>
      <c r="M60" s="3" t="s">
        <v>54</v>
      </c>
      <c r="BB60" s="7"/>
    </row>
    <row r="61" spans="2:54">
      <c r="B61" s="5"/>
      <c r="E61" s="3" t="s">
        <v>6</v>
      </c>
      <c r="G61" s="19">
        <v>200000</v>
      </c>
      <c r="H61" s="19"/>
      <c r="I61" s="19"/>
      <c r="J61" s="3" t="s">
        <v>7</v>
      </c>
      <c r="M61" s="3" t="s">
        <v>21</v>
      </c>
      <c r="BB61" s="7"/>
    </row>
    <row r="62" spans="2:54">
      <c r="B62" s="5"/>
      <c r="E62" s="9" t="s">
        <v>29</v>
      </c>
      <c r="M62" s="18">
        <f>+P45*1000</f>
        <v>25000</v>
      </c>
      <c r="N62" s="18"/>
      <c r="O62" s="18"/>
      <c r="P62" s="4" t="s">
        <v>10</v>
      </c>
      <c r="Q62" s="18">
        <f>+J51*1000</f>
        <v>1600</v>
      </c>
      <c r="R62" s="18"/>
      <c r="S62" s="3" t="s">
        <v>26</v>
      </c>
      <c r="T62" s="3">
        <v>3</v>
      </c>
      <c r="U62" s="4" t="s">
        <v>10</v>
      </c>
      <c r="V62" s="18">
        <v>200000</v>
      </c>
      <c r="W62" s="18"/>
      <c r="X62" s="18"/>
      <c r="Y62" s="4" t="s">
        <v>10</v>
      </c>
      <c r="Z62" s="18">
        <f>+G60</f>
        <v>34780</v>
      </c>
      <c r="AA62" s="18"/>
      <c r="AB62" s="18"/>
      <c r="AC62" s="4" t="s">
        <v>10</v>
      </c>
      <c r="AD62" s="18">
        <v>10000</v>
      </c>
      <c r="AE62" s="18"/>
      <c r="AF62" s="18"/>
      <c r="AG62" s="3" t="s">
        <v>13</v>
      </c>
      <c r="AH62" s="18">
        <f>M62*Q62^3/(T62*V62*Z62*AD62)</f>
        <v>0.49070346942687371</v>
      </c>
      <c r="AI62" s="18"/>
      <c r="AJ62" s="18"/>
      <c r="AK62" s="3" t="s">
        <v>14</v>
      </c>
      <c r="BB62" s="7"/>
    </row>
    <row r="63" spans="2:54">
      <c r="B63" s="5"/>
      <c r="E63" s="9" t="s">
        <v>30</v>
      </c>
      <c r="M63" s="18">
        <f>+P45*1000</f>
        <v>25000</v>
      </c>
      <c r="N63" s="18"/>
      <c r="O63" s="18"/>
      <c r="P63" s="4" t="s">
        <v>10</v>
      </c>
      <c r="Q63" s="18">
        <f>+J51*1000</f>
        <v>1600</v>
      </c>
      <c r="R63" s="18"/>
      <c r="S63" s="3" t="s">
        <v>31</v>
      </c>
      <c r="T63" s="3">
        <v>2</v>
      </c>
      <c r="U63" s="4" t="s">
        <v>10</v>
      </c>
      <c r="V63" s="18">
        <v>200000</v>
      </c>
      <c r="W63" s="18"/>
      <c r="X63" s="18"/>
      <c r="Y63" s="4" t="s">
        <v>10</v>
      </c>
      <c r="Z63" s="18">
        <f>+Z62</f>
        <v>34780</v>
      </c>
      <c r="AA63" s="18"/>
      <c r="AB63" s="18"/>
      <c r="AC63" s="4" t="s">
        <v>10</v>
      </c>
      <c r="AD63" s="18">
        <v>10000</v>
      </c>
      <c r="AE63" s="18"/>
      <c r="AF63" s="18"/>
      <c r="AG63" s="3" t="s">
        <v>13</v>
      </c>
      <c r="AH63" s="18">
        <f>M63*Q63^2/(T63*V63*Z63*AD63)</f>
        <v>4.6003450258769407E-4</v>
      </c>
      <c r="AI63" s="18"/>
      <c r="AJ63" s="18"/>
      <c r="AK63" s="3" t="s">
        <v>27</v>
      </c>
      <c r="AM63" s="18">
        <f>DEGREES(AH63)</f>
        <v>2.6358035428675018E-2</v>
      </c>
      <c r="AN63" s="18"/>
      <c r="AO63" s="18"/>
      <c r="AP63" s="9" t="s">
        <v>28</v>
      </c>
      <c r="BB63" s="7"/>
    </row>
    <row r="64" spans="2:54">
      <c r="B64" s="5"/>
      <c r="E64" s="9" t="s">
        <v>39</v>
      </c>
      <c r="I64" s="18">
        <v>200</v>
      </c>
      <c r="J64" s="18"/>
      <c r="K64" s="4" t="s">
        <v>12</v>
      </c>
      <c r="L64" s="18">
        <f>+J51*1000</f>
        <v>1600</v>
      </c>
      <c r="M64" s="18"/>
      <c r="N64" s="3" t="s">
        <v>40</v>
      </c>
      <c r="O64" s="18">
        <f>+I64</f>
        <v>200</v>
      </c>
      <c r="P64" s="18"/>
      <c r="Q64" s="4" t="s">
        <v>12</v>
      </c>
      <c r="R64" s="18">
        <f>+L64/O64</f>
        <v>8</v>
      </c>
      <c r="S64" s="18"/>
      <c r="T64" s="18"/>
      <c r="U64" s="3" t="s">
        <v>14</v>
      </c>
      <c r="W64" s="3" t="str">
        <f>IF(R64&lt;Z64,"&lt;","&gt;")</f>
        <v>&gt;</v>
      </c>
      <c r="X64" s="9" t="s">
        <v>41</v>
      </c>
      <c r="Z64" s="18">
        <f>+AH62</f>
        <v>0.49070346942687371</v>
      </c>
      <c r="AA64" s="18"/>
      <c r="AB64" s="18"/>
      <c r="AC64" s="3" t="s">
        <v>14</v>
      </c>
      <c r="AF64" s="6" t="str">
        <f>IF(R64&gt;Z64,"uygun.","uygun değil.")</f>
        <v>uygun.</v>
      </c>
      <c r="BB64" s="7"/>
    </row>
    <row r="65" spans="2:54">
      <c r="B65" s="5"/>
      <c r="E65" s="10" t="s">
        <v>50</v>
      </c>
      <c r="BB65" s="7"/>
    </row>
    <row r="66" spans="2:54">
      <c r="B66" s="5"/>
      <c r="J66" s="19">
        <v>105</v>
      </c>
      <c r="K66" s="19"/>
      <c r="L66" s="3" t="s">
        <v>37</v>
      </c>
      <c r="BB66" s="7"/>
    </row>
    <row r="67" spans="2:54">
      <c r="B67" s="5"/>
      <c r="J67" s="15" t="s">
        <v>58</v>
      </c>
      <c r="BB67" s="7"/>
    </row>
    <row r="68" spans="2:54">
      <c r="B68" s="5"/>
      <c r="N68" s="19">
        <v>10</v>
      </c>
      <c r="O68" s="19"/>
      <c r="P68" s="3" t="s">
        <v>37</v>
      </c>
      <c r="BB68" s="7"/>
    </row>
    <row r="69" spans="2:54">
      <c r="B69" s="5"/>
      <c r="M69" s="3" t="s">
        <v>57</v>
      </c>
      <c r="BB69" s="7"/>
    </row>
    <row r="70" spans="2:54">
      <c r="B70" s="5"/>
      <c r="D70" s="3" t="s">
        <v>47</v>
      </c>
      <c r="E70" s="19">
        <v>60</v>
      </c>
      <c r="F70" s="19"/>
      <c r="G70" s="3" t="s">
        <v>37</v>
      </c>
      <c r="BB70" s="7"/>
    </row>
    <row r="71" spans="2:54">
      <c r="B71" s="5"/>
      <c r="N71" s="9" t="s">
        <v>8</v>
      </c>
      <c r="P71" s="20">
        <f>(J66*N68^3/12+J66*N68*(((J66*N68*N68/2+(E70-N68)*J72*((E70-N68)/2+N68))/(J66*N68+(E70-N68)*J72))-N68/2)^2+J72*(E70-N68)^3/12+J72*(E70-N68)*(E70-((J66*N68*N68/2+(E70-N68)*J72*((E70-N68)/2+N68))/(J66*N68+(E70-N68)*J72))-((E70-N68)/2))^2)</f>
        <v>782753.62318840588</v>
      </c>
      <c r="Q71" s="20"/>
      <c r="R71" s="20"/>
      <c r="S71" s="3" t="s">
        <v>9</v>
      </c>
      <c r="U71" s="3" t="s">
        <v>38</v>
      </c>
      <c r="BB71" s="7"/>
    </row>
    <row r="72" spans="2:54">
      <c r="B72" s="5"/>
      <c r="J72" s="19">
        <v>25</v>
      </c>
      <c r="K72" s="19"/>
      <c r="L72" s="3" t="s">
        <v>37</v>
      </c>
      <c r="BB72" s="7"/>
    </row>
    <row r="73" spans="2:54">
      <c r="B73" s="5"/>
      <c r="BB73" s="7"/>
    </row>
    <row r="74" spans="2:54">
      <c r="B74" s="5"/>
      <c r="E74" s="1" t="s">
        <v>15</v>
      </c>
      <c r="F74" s="1"/>
      <c r="G74" s="1"/>
      <c r="H74" s="2">
        <v>25</v>
      </c>
      <c r="I74" s="1" t="s">
        <v>16</v>
      </c>
      <c r="J74" s="1"/>
      <c r="K74" s="1"/>
      <c r="L74" s="1"/>
      <c r="M74" s="1"/>
      <c r="N74" s="1"/>
      <c r="O74" s="1"/>
      <c r="P74" s="1"/>
      <c r="BB74" s="7"/>
    </row>
    <row r="75" spans="2:54">
      <c r="B75" s="5"/>
      <c r="E75" s="3" t="s">
        <v>17</v>
      </c>
      <c r="N75" s="18">
        <v>3250</v>
      </c>
      <c r="O75" s="18"/>
      <c r="P75" s="3" t="s">
        <v>18</v>
      </c>
      <c r="R75" s="3">
        <f>+H74</f>
        <v>25</v>
      </c>
      <c r="S75" s="3" t="s">
        <v>19</v>
      </c>
      <c r="T75" s="18">
        <v>14000</v>
      </c>
      <c r="U75" s="18"/>
      <c r="V75" s="18"/>
      <c r="W75" s="4" t="s">
        <v>12</v>
      </c>
      <c r="X75" s="18">
        <f>+N75*SQRT(R75)+T75</f>
        <v>30250</v>
      </c>
      <c r="Y75" s="18"/>
      <c r="Z75" s="18"/>
      <c r="AA75" s="1" t="s">
        <v>7</v>
      </c>
      <c r="AD75" s="3" t="s">
        <v>20</v>
      </c>
      <c r="BB75" s="7"/>
    </row>
    <row r="76" spans="2:54">
      <c r="B76" s="5"/>
      <c r="E76" s="9" t="s">
        <v>29</v>
      </c>
      <c r="M76" s="18">
        <f>+P45*1000</f>
        <v>25000</v>
      </c>
      <c r="N76" s="18"/>
      <c r="O76" s="18"/>
      <c r="P76" s="4" t="s">
        <v>10</v>
      </c>
      <c r="Q76" s="18">
        <f>+J51*1000</f>
        <v>1600</v>
      </c>
      <c r="R76" s="18"/>
      <c r="S76" s="3" t="s">
        <v>26</v>
      </c>
      <c r="T76" s="3">
        <v>3</v>
      </c>
      <c r="U76" s="4" t="s">
        <v>10</v>
      </c>
      <c r="V76" s="18">
        <f>+X75</f>
        <v>30250</v>
      </c>
      <c r="W76" s="18"/>
      <c r="X76" s="18"/>
      <c r="Y76" s="4" t="s">
        <v>10</v>
      </c>
      <c r="Z76" s="18">
        <f>+P71</f>
        <v>782753.62318840588</v>
      </c>
      <c r="AA76" s="18"/>
      <c r="AB76" s="18"/>
      <c r="AC76" s="4" t="s">
        <v>10</v>
      </c>
      <c r="AD76" s="18">
        <v>10000</v>
      </c>
      <c r="AE76" s="18"/>
      <c r="AF76" s="18"/>
      <c r="AG76" s="3" t="s">
        <v>13</v>
      </c>
      <c r="AH76" s="18">
        <f>M76*Q76^3/(T76*V76*Z76*AD76)</f>
        <v>0.1441545107196249</v>
      </c>
      <c r="AI76" s="18"/>
      <c r="AJ76" s="18"/>
      <c r="AK76" s="3" t="s">
        <v>14</v>
      </c>
      <c r="BB76" s="7"/>
    </row>
    <row r="77" spans="2:54">
      <c r="B77" s="5"/>
      <c r="E77" s="9" t="s">
        <v>30</v>
      </c>
      <c r="M77" s="18">
        <f>+M76</f>
        <v>25000</v>
      </c>
      <c r="N77" s="18"/>
      <c r="O77" s="18"/>
      <c r="P77" s="4" t="s">
        <v>10</v>
      </c>
      <c r="Q77" s="18">
        <f>+Q76</f>
        <v>1600</v>
      </c>
      <c r="R77" s="18"/>
      <c r="S77" s="3" t="s">
        <v>31</v>
      </c>
      <c r="T77" s="3">
        <v>2</v>
      </c>
      <c r="U77" s="4" t="s">
        <v>10</v>
      </c>
      <c r="V77" s="18">
        <f>+V76</f>
        <v>30250</v>
      </c>
      <c r="W77" s="18"/>
      <c r="X77" s="18"/>
      <c r="Y77" s="4" t="s">
        <v>10</v>
      </c>
      <c r="Z77" s="18">
        <f>+Z76</f>
        <v>782753.62318840588</v>
      </c>
      <c r="AA77" s="18"/>
      <c r="AB77" s="18"/>
      <c r="AC77" s="4" t="s">
        <v>10</v>
      </c>
      <c r="AD77" s="18">
        <v>10000</v>
      </c>
      <c r="AE77" s="18"/>
      <c r="AF77" s="18"/>
      <c r="AG77" s="3" t="s">
        <v>13</v>
      </c>
      <c r="AH77" s="18">
        <f>M77*Q77^2/(T77*V77*Z77*AD77)</f>
        <v>1.3514485379964838E-4</v>
      </c>
      <c r="AI77" s="18"/>
      <c r="AJ77" s="18"/>
      <c r="AK77" s="3" t="s">
        <v>27</v>
      </c>
      <c r="AM77" s="18">
        <f>DEGREES(AH77)</f>
        <v>7.7432297456323995E-3</v>
      </c>
      <c r="AN77" s="18"/>
      <c r="AO77" s="18"/>
      <c r="AP77" s="9" t="s">
        <v>28</v>
      </c>
      <c r="BB77" s="7"/>
    </row>
    <row r="78" spans="2:54">
      <c r="B78" s="5"/>
      <c r="E78" s="3" t="s">
        <v>48</v>
      </c>
      <c r="BB78" s="7"/>
    </row>
    <row r="79" spans="2:54">
      <c r="B79" s="5"/>
      <c r="E79" s="3" t="s">
        <v>42</v>
      </c>
      <c r="H79" s="18">
        <f>+J51*100</f>
        <v>160</v>
      </c>
      <c r="I79" s="18"/>
      <c r="J79" s="3" t="s">
        <v>40</v>
      </c>
      <c r="K79" s="3">
        <v>5</v>
      </c>
      <c r="L79" s="4" t="s">
        <v>12</v>
      </c>
      <c r="M79" s="18">
        <f>+H79/K79</f>
        <v>32</v>
      </c>
      <c r="N79" s="18"/>
      <c r="O79" s="3" t="s">
        <v>37</v>
      </c>
      <c r="Q79" s="3" t="str">
        <f>IF(M79&lt;T79,"&lt;","&gt;")</f>
        <v>&lt;</v>
      </c>
      <c r="R79" s="3" t="s">
        <v>43</v>
      </c>
      <c r="T79" s="18">
        <f>+E70</f>
        <v>60</v>
      </c>
      <c r="U79" s="18"/>
      <c r="V79" s="3" t="s">
        <v>37</v>
      </c>
      <c r="X79" s="6" t="str">
        <f>IF(M79&lt;T79,"uygun.","uygun değil.")</f>
        <v>uygun.</v>
      </c>
      <c r="BB79" s="7"/>
    </row>
    <row r="80" spans="2:54">
      <c r="B80" s="5"/>
      <c r="H80" s="4"/>
      <c r="I80" s="4"/>
      <c r="L80" s="4"/>
      <c r="M80" s="4"/>
      <c r="N80" s="4"/>
      <c r="T80" s="4"/>
      <c r="U80" s="4"/>
      <c r="X80" s="6"/>
      <c r="BB80" s="7"/>
    </row>
    <row r="81" spans="2:54" ht="14.25">
      <c r="B81" s="5"/>
      <c r="D81" s="8" t="s">
        <v>53</v>
      </c>
      <c r="BB81" s="7"/>
    </row>
    <row r="82" spans="2:54">
      <c r="B82" s="5"/>
      <c r="BB82" s="7"/>
    </row>
    <row r="83" spans="2:54">
      <c r="B83" s="5"/>
      <c r="P83" s="3" t="s">
        <v>33</v>
      </c>
      <c r="Q83" s="19">
        <v>45</v>
      </c>
      <c r="R83" s="19"/>
      <c r="S83" s="3" t="s">
        <v>32</v>
      </c>
      <c r="BB83" s="7"/>
    </row>
    <row r="84" spans="2:54">
      <c r="B84" s="5"/>
      <c r="BB84" s="7"/>
    </row>
    <row r="85" spans="2:54">
      <c r="B85" s="5"/>
      <c r="Q85" s="4" t="s">
        <v>46</v>
      </c>
      <c r="AD85" s="9" t="s">
        <v>55</v>
      </c>
      <c r="BB85" s="7"/>
    </row>
    <row r="86" spans="2:54">
      <c r="B86" s="5"/>
      <c r="T86" s="9" t="s">
        <v>0</v>
      </c>
      <c r="AD86" s="9" t="s">
        <v>56</v>
      </c>
      <c r="BB86" s="7"/>
    </row>
    <row r="87" spans="2:54">
      <c r="B87" s="5"/>
      <c r="BB87" s="7"/>
    </row>
    <row r="88" spans="2:54">
      <c r="B88" s="5"/>
      <c r="T88" s="9" t="s">
        <v>1</v>
      </c>
      <c r="BB88" s="7"/>
    </row>
    <row r="89" spans="2:54">
      <c r="B89" s="5"/>
      <c r="I89" s="3" t="s">
        <v>4</v>
      </c>
      <c r="J89" s="19">
        <v>1.8</v>
      </c>
      <c r="K89" s="19"/>
      <c r="L89" s="3" t="s">
        <v>5</v>
      </c>
      <c r="BB89" s="7"/>
    </row>
    <row r="90" spans="2:54">
      <c r="B90" s="5"/>
      <c r="BB90" s="7"/>
    </row>
    <row r="91" spans="2:54">
      <c r="B91" s="5"/>
      <c r="E91" s="10" t="s">
        <v>75</v>
      </c>
      <c r="BB91" s="7"/>
    </row>
    <row r="92" spans="2:54">
      <c r="B92" s="5"/>
      <c r="E92" s="9" t="s">
        <v>8</v>
      </c>
      <c r="G92" s="19">
        <v>7000</v>
      </c>
      <c r="H92" s="19"/>
      <c r="I92" s="19"/>
      <c r="J92" s="3" t="s">
        <v>9</v>
      </c>
      <c r="M92" s="3" t="s">
        <v>85</v>
      </c>
      <c r="BB92" s="7"/>
    </row>
    <row r="93" spans="2:54">
      <c r="B93" s="5"/>
      <c r="E93" s="3" t="s">
        <v>6</v>
      </c>
      <c r="G93" s="19">
        <v>10000</v>
      </c>
      <c r="H93" s="19"/>
      <c r="I93" s="19"/>
      <c r="J93" s="3" t="s">
        <v>7</v>
      </c>
      <c r="M93" s="3" t="s">
        <v>86</v>
      </c>
      <c r="BB93" s="7"/>
    </row>
    <row r="94" spans="2:54">
      <c r="B94" s="5"/>
      <c r="E94" s="9" t="s">
        <v>35</v>
      </c>
      <c r="M94" s="18">
        <f>+Q83</f>
        <v>45</v>
      </c>
      <c r="N94" s="18"/>
      <c r="O94" s="4" t="s">
        <v>10</v>
      </c>
      <c r="P94" s="18">
        <v>1000000</v>
      </c>
      <c r="Q94" s="18"/>
      <c r="R94" s="18"/>
      <c r="S94" s="4" t="s">
        <v>10</v>
      </c>
      <c r="T94" s="18">
        <f>+J89*1000</f>
        <v>1800</v>
      </c>
      <c r="U94" s="18"/>
      <c r="V94" s="3" t="s">
        <v>31</v>
      </c>
      <c r="W94" s="3">
        <v>2</v>
      </c>
      <c r="X94" s="4" t="s">
        <v>10</v>
      </c>
      <c r="Y94" s="18">
        <v>200000</v>
      </c>
      <c r="Z94" s="18"/>
      <c r="AA94" s="18"/>
      <c r="AB94" s="4" t="s">
        <v>10</v>
      </c>
      <c r="AC94" s="18">
        <f>+G92</f>
        <v>7000</v>
      </c>
      <c r="AD94" s="18"/>
      <c r="AE94" s="18"/>
      <c r="AF94" s="4" t="s">
        <v>10</v>
      </c>
      <c r="AG94" s="18">
        <v>10000</v>
      </c>
      <c r="AH94" s="18"/>
      <c r="AI94" s="18"/>
      <c r="AJ94" s="3" t="s">
        <v>13</v>
      </c>
      <c r="AK94" s="18">
        <f>M94*P94*T94^2/(W94*Y94*AC94*AG94)</f>
        <v>5.2071428571428573</v>
      </c>
      <c r="AL94" s="18"/>
      <c r="AM94" s="18"/>
      <c r="AN94" s="3" t="s">
        <v>14</v>
      </c>
      <c r="BB94" s="7"/>
    </row>
    <row r="95" spans="2:54">
      <c r="B95" s="5"/>
      <c r="E95" s="9" t="s">
        <v>34</v>
      </c>
      <c r="L95" s="18">
        <f>+Q83</f>
        <v>45</v>
      </c>
      <c r="M95" s="18"/>
      <c r="N95" s="4" t="s">
        <v>10</v>
      </c>
      <c r="O95" s="18">
        <v>1000000</v>
      </c>
      <c r="P95" s="18"/>
      <c r="Q95" s="18"/>
      <c r="R95" s="4" t="s">
        <v>10</v>
      </c>
      <c r="S95" s="18">
        <f>+J89*1000</f>
        <v>1800</v>
      </c>
      <c r="T95" s="18"/>
      <c r="U95" s="3" t="s">
        <v>36</v>
      </c>
      <c r="V95" s="18">
        <v>200000</v>
      </c>
      <c r="W95" s="18"/>
      <c r="X95" s="18"/>
      <c r="Y95" s="4" t="s">
        <v>10</v>
      </c>
      <c r="Z95" s="18">
        <f>+AC94</f>
        <v>7000</v>
      </c>
      <c r="AA95" s="18"/>
      <c r="AB95" s="18"/>
      <c r="AC95" s="4" t="s">
        <v>10</v>
      </c>
      <c r="AD95" s="18">
        <v>10000</v>
      </c>
      <c r="AE95" s="18"/>
      <c r="AF95" s="18"/>
      <c r="AG95" s="3" t="s">
        <v>13</v>
      </c>
      <c r="AH95" s="18">
        <f>L95*O95*S95/(V95*Z95*AD95)</f>
        <v>5.7857142857142855E-3</v>
      </c>
      <c r="AI95" s="18"/>
      <c r="AJ95" s="18"/>
      <c r="AK95" s="3" t="s">
        <v>27</v>
      </c>
      <c r="AM95" s="18">
        <f>DEGREES(AH95)</f>
        <v>0.33149701003997628</v>
      </c>
      <c r="AN95" s="18"/>
      <c r="AO95" s="18"/>
      <c r="AP95" s="9" t="s">
        <v>28</v>
      </c>
      <c r="BB95" s="7"/>
    </row>
    <row r="96" spans="2:54">
      <c r="B96" s="5"/>
      <c r="E96" s="9" t="s">
        <v>39</v>
      </c>
      <c r="I96" s="18">
        <v>150</v>
      </c>
      <c r="J96" s="18"/>
      <c r="K96" s="4" t="s">
        <v>12</v>
      </c>
      <c r="L96" s="18">
        <f>+J89*1000</f>
        <v>1800</v>
      </c>
      <c r="M96" s="18"/>
      <c r="N96" s="3" t="s">
        <v>40</v>
      </c>
      <c r="O96" s="18">
        <f>+I96</f>
        <v>150</v>
      </c>
      <c r="P96" s="18"/>
      <c r="Q96" s="4" t="s">
        <v>12</v>
      </c>
      <c r="R96" s="18">
        <f>+L96/O96</f>
        <v>12</v>
      </c>
      <c r="S96" s="18"/>
      <c r="T96" s="18"/>
      <c r="U96" s="3" t="s">
        <v>14</v>
      </c>
      <c r="W96" s="3" t="str">
        <f>IF(R96&lt;Z96,"&lt;","&gt;")</f>
        <v>&gt;</v>
      </c>
      <c r="X96" s="9" t="s">
        <v>41</v>
      </c>
      <c r="Z96" s="18">
        <f>+AK94</f>
        <v>5.2071428571428573</v>
      </c>
      <c r="AA96" s="18"/>
      <c r="AB96" s="18"/>
      <c r="AC96" s="3" t="s">
        <v>14</v>
      </c>
      <c r="AF96" s="6" t="str">
        <f>IF(R96&gt;Z96,"uygun.","uygun değil.")</f>
        <v>uygun.</v>
      </c>
      <c r="BB96" s="7"/>
    </row>
    <row r="97" spans="2:54">
      <c r="B97" s="5"/>
      <c r="E97" s="10" t="s">
        <v>49</v>
      </c>
      <c r="BB97" s="7"/>
    </row>
    <row r="98" spans="2:54">
      <c r="B98" s="5"/>
      <c r="E98" s="9" t="s">
        <v>8</v>
      </c>
      <c r="G98" s="19">
        <v>34780</v>
      </c>
      <c r="H98" s="19"/>
      <c r="I98" s="19"/>
      <c r="J98" s="3" t="s">
        <v>9</v>
      </c>
      <c r="M98" s="3" t="s">
        <v>54</v>
      </c>
      <c r="BB98" s="7"/>
    </row>
    <row r="99" spans="2:54">
      <c r="B99" s="5"/>
      <c r="E99" s="3" t="s">
        <v>6</v>
      </c>
      <c r="G99" s="19">
        <v>200000</v>
      </c>
      <c r="H99" s="19"/>
      <c r="I99" s="19"/>
      <c r="J99" s="3" t="s">
        <v>7</v>
      </c>
      <c r="M99" s="3" t="s">
        <v>21</v>
      </c>
      <c r="BB99" s="7"/>
    </row>
    <row r="100" spans="2:54">
      <c r="B100" s="5"/>
      <c r="E100" s="9" t="s">
        <v>35</v>
      </c>
      <c r="M100" s="18">
        <f>+Q83</f>
        <v>45</v>
      </c>
      <c r="N100" s="18"/>
      <c r="O100" s="4" t="s">
        <v>10</v>
      </c>
      <c r="P100" s="18">
        <v>1000000</v>
      </c>
      <c r="Q100" s="18"/>
      <c r="R100" s="18"/>
      <c r="S100" s="4" t="s">
        <v>10</v>
      </c>
      <c r="T100" s="18">
        <f>+J89*1000</f>
        <v>1800</v>
      </c>
      <c r="U100" s="18"/>
      <c r="V100" s="3" t="s">
        <v>31</v>
      </c>
      <c r="W100" s="3">
        <v>2</v>
      </c>
      <c r="X100" s="4" t="s">
        <v>10</v>
      </c>
      <c r="Y100" s="18">
        <v>200000</v>
      </c>
      <c r="Z100" s="18"/>
      <c r="AA100" s="18"/>
      <c r="AB100" s="4" t="s">
        <v>10</v>
      </c>
      <c r="AC100" s="18">
        <f>+G98</f>
        <v>34780</v>
      </c>
      <c r="AD100" s="18"/>
      <c r="AE100" s="18"/>
      <c r="AF100" s="4" t="s">
        <v>10</v>
      </c>
      <c r="AG100" s="18">
        <v>10000</v>
      </c>
      <c r="AH100" s="18"/>
      <c r="AI100" s="18"/>
      <c r="AJ100" s="3" t="s">
        <v>13</v>
      </c>
      <c r="AK100" s="18">
        <f>M100*P100*T100^2/(W100*Y100*AC100*AG100)</f>
        <v>1.0480161012075906</v>
      </c>
      <c r="AL100" s="18"/>
      <c r="AM100" s="18"/>
      <c r="AN100" s="3" t="s">
        <v>14</v>
      </c>
      <c r="BB100" s="7"/>
    </row>
    <row r="101" spans="2:54">
      <c r="B101" s="5"/>
      <c r="E101" s="9" t="s">
        <v>34</v>
      </c>
      <c r="L101" s="18">
        <f>+Q83</f>
        <v>45</v>
      </c>
      <c r="M101" s="18"/>
      <c r="N101" s="4" t="s">
        <v>10</v>
      </c>
      <c r="O101" s="18">
        <v>1000000</v>
      </c>
      <c r="P101" s="18"/>
      <c r="Q101" s="18"/>
      <c r="R101" s="4" t="s">
        <v>10</v>
      </c>
      <c r="S101" s="18">
        <f>+J89*1000</f>
        <v>1800</v>
      </c>
      <c r="T101" s="18"/>
      <c r="U101" s="3" t="s">
        <v>36</v>
      </c>
      <c r="V101" s="18">
        <v>200000</v>
      </c>
      <c r="W101" s="18"/>
      <c r="X101" s="18"/>
      <c r="Y101" s="4" t="s">
        <v>10</v>
      </c>
      <c r="Z101" s="18">
        <f>+AC100</f>
        <v>34780</v>
      </c>
      <c r="AA101" s="18"/>
      <c r="AB101" s="18"/>
      <c r="AC101" s="4" t="s">
        <v>10</v>
      </c>
      <c r="AD101" s="18">
        <v>10000</v>
      </c>
      <c r="AE101" s="18"/>
      <c r="AF101" s="18"/>
      <c r="AG101" s="3" t="s">
        <v>13</v>
      </c>
      <c r="AH101" s="18">
        <f>L101*O101*S101/(V101*Z101*AD101)</f>
        <v>1.1644623346751006E-3</v>
      </c>
      <c r="AI101" s="18"/>
      <c r="AJ101" s="18"/>
      <c r="AK101" s="3" t="s">
        <v>27</v>
      </c>
      <c r="AM101" s="18">
        <f>DEGREES(AH101)</f>
        <v>6.6718777178833635E-2</v>
      </c>
      <c r="AN101" s="18"/>
      <c r="AO101" s="18"/>
      <c r="AP101" s="9" t="s">
        <v>28</v>
      </c>
      <c r="BB101" s="7"/>
    </row>
    <row r="102" spans="2:54">
      <c r="B102" s="5"/>
      <c r="E102" s="9" t="s">
        <v>39</v>
      </c>
      <c r="I102" s="18">
        <v>200</v>
      </c>
      <c r="J102" s="18"/>
      <c r="K102" s="4" t="s">
        <v>12</v>
      </c>
      <c r="L102" s="18">
        <f>+J89*1000</f>
        <v>1800</v>
      </c>
      <c r="M102" s="18"/>
      <c r="N102" s="3" t="s">
        <v>40</v>
      </c>
      <c r="O102" s="18">
        <f>+I102</f>
        <v>200</v>
      </c>
      <c r="P102" s="18"/>
      <c r="Q102" s="4" t="s">
        <v>12</v>
      </c>
      <c r="R102" s="18">
        <f>+L102/O102</f>
        <v>9</v>
      </c>
      <c r="S102" s="18"/>
      <c r="T102" s="18"/>
      <c r="U102" s="3" t="s">
        <v>14</v>
      </c>
      <c r="W102" s="3" t="str">
        <f>IF(R102&lt;Z102,"&lt;","&gt;")</f>
        <v>&gt;</v>
      </c>
      <c r="X102" s="9" t="s">
        <v>41</v>
      </c>
      <c r="Z102" s="18">
        <f>+AK100</f>
        <v>1.0480161012075906</v>
      </c>
      <c r="AA102" s="18"/>
      <c r="AB102" s="18"/>
      <c r="AC102" s="3" t="s">
        <v>14</v>
      </c>
      <c r="AF102" s="6" t="str">
        <f>IF(R102&gt;Z102,"uygun.","uygun değil.")</f>
        <v>uygun.</v>
      </c>
      <c r="BB102" s="7"/>
    </row>
    <row r="103" spans="2:54">
      <c r="B103" s="5"/>
      <c r="E103" s="10" t="s">
        <v>50</v>
      </c>
      <c r="BB103" s="7"/>
    </row>
    <row r="104" spans="2:54">
      <c r="B104" s="5"/>
      <c r="J104" s="19">
        <v>110</v>
      </c>
      <c r="K104" s="19"/>
      <c r="L104" s="3" t="s">
        <v>37</v>
      </c>
      <c r="BB104" s="7"/>
    </row>
    <row r="105" spans="2:54">
      <c r="B105" s="5"/>
      <c r="J105" s="15" t="s">
        <v>58</v>
      </c>
      <c r="BB105" s="7"/>
    </row>
    <row r="106" spans="2:54">
      <c r="B106" s="5"/>
      <c r="N106" s="19">
        <v>10</v>
      </c>
      <c r="O106" s="19"/>
      <c r="P106" s="3" t="s">
        <v>37</v>
      </c>
      <c r="BB106" s="7"/>
    </row>
    <row r="107" spans="2:54">
      <c r="B107" s="5"/>
      <c r="M107" s="3" t="s">
        <v>57</v>
      </c>
      <c r="BB107" s="7"/>
    </row>
    <row r="108" spans="2:54">
      <c r="B108" s="5"/>
      <c r="D108" s="3" t="s">
        <v>47</v>
      </c>
      <c r="E108" s="19">
        <v>60</v>
      </c>
      <c r="F108" s="19"/>
      <c r="G108" s="3" t="s">
        <v>37</v>
      </c>
      <c r="BB108" s="7"/>
    </row>
    <row r="109" spans="2:54">
      <c r="B109" s="5"/>
      <c r="N109" s="9" t="s">
        <v>8</v>
      </c>
      <c r="P109" s="20">
        <f>(J104*N106^3/12+J104*N106*(((J104*N106*N106/2+(E108-N106)*J110*((E108-N106)/2+N106))/(J104*N106+(E108-N106)*J110))-N106/2)^2+J110*(E108-N106)^3/12+J110*(E108-N106)*(E108-((J104*N106*N106/2+(E108-N106)*J110*((E108-N106)/2+N106))/(J104*N106+(E108-N106)*J110))-((E108-N106)/2))^2)</f>
        <v>796179.07801418449</v>
      </c>
      <c r="Q109" s="20"/>
      <c r="R109" s="20"/>
      <c r="S109" s="3" t="s">
        <v>9</v>
      </c>
      <c r="U109" s="3" t="s">
        <v>38</v>
      </c>
      <c r="BB109" s="7"/>
    </row>
    <row r="110" spans="2:54">
      <c r="B110" s="5"/>
      <c r="J110" s="19">
        <v>25</v>
      </c>
      <c r="K110" s="19"/>
      <c r="L110" s="3" t="s">
        <v>37</v>
      </c>
      <c r="BB110" s="7"/>
    </row>
    <row r="111" spans="2:54">
      <c r="B111" s="5"/>
      <c r="BB111" s="7"/>
    </row>
    <row r="112" spans="2:54">
      <c r="B112" s="5"/>
      <c r="E112" s="1" t="s">
        <v>15</v>
      </c>
      <c r="F112" s="1"/>
      <c r="G112" s="1"/>
      <c r="H112" s="2">
        <v>25</v>
      </c>
      <c r="I112" s="1" t="s">
        <v>16</v>
      </c>
      <c r="J112" s="1"/>
      <c r="K112" s="1"/>
      <c r="L112" s="1"/>
      <c r="M112" s="1"/>
      <c r="N112" s="1"/>
      <c r="O112" s="1"/>
      <c r="P112" s="1"/>
      <c r="BB112" s="7"/>
    </row>
    <row r="113" spans="2:54">
      <c r="B113" s="5"/>
      <c r="E113" s="3" t="s">
        <v>17</v>
      </c>
      <c r="N113" s="18">
        <v>3250</v>
      </c>
      <c r="O113" s="18"/>
      <c r="P113" s="3" t="s">
        <v>18</v>
      </c>
      <c r="R113" s="3">
        <f>+H112</f>
        <v>25</v>
      </c>
      <c r="S113" s="3" t="s">
        <v>19</v>
      </c>
      <c r="T113" s="18">
        <v>14000</v>
      </c>
      <c r="U113" s="18"/>
      <c r="V113" s="18"/>
      <c r="W113" s="4" t="s">
        <v>12</v>
      </c>
      <c r="X113" s="18">
        <f>+N113*SQRT(R113)+T113</f>
        <v>30250</v>
      </c>
      <c r="Y113" s="18"/>
      <c r="Z113" s="18"/>
      <c r="AA113" s="1" t="s">
        <v>7</v>
      </c>
      <c r="AD113" s="3" t="s">
        <v>20</v>
      </c>
      <c r="BB113" s="7"/>
    </row>
    <row r="114" spans="2:54">
      <c r="B114" s="5"/>
      <c r="E114" s="9" t="s">
        <v>35</v>
      </c>
      <c r="M114" s="18">
        <f>+Q83</f>
        <v>45</v>
      </c>
      <c r="N114" s="18"/>
      <c r="O114" s="4" t="s">
        <v>10</v>
      </c>
      <c r="P114" s="18">
        <v>1000000</v>
      </c>
      <c r="Q114" s="18"/>
      <c r="R114" s="18"/>
      <c r="S114" s="4" t="s">
        <v>10</v>
      </c>
      <c r="T114" s="18">
        <f>+J89*1000</f>
        <v>1800</v>
      </c>
      <c r="U114" s="18"/>
      <c r="V114" s="3" t="s">
        <v>31</v>
      </c>
      <c r="W114" s="3">
        <v>2</v>
      </c>
      <c r="X114" s="4" t="s">
        <v>10</v>
      </c>
      <c r="Y114" s="18">
        <f>+X113</f>
        <v>30250</v>
      </c>
      <c r="Z114" s="18"/>
      <c r="AA114" s="18"/>
      <c r="AB114" s="4" t="s">
        <v>10</v>
      </c>
      <c r="AC114" s="18">
        <f>+P109</f>
        <v>796179.07801418449</v>
      </c>
      <c r="AD114" s="18"/>
      <c r="AE114" s="18"/>
      <c r="AF114" s="4" t="s">
        <v>10</v>
      </c>
      <c r="AG114" s="18">
        <v>10000</v>
      </c>
      <c r="AH114" s="18"/>
      <c r="AI114" s="18"/>
      <c r="AJ114" s="3" t="s">
        <v>13</v>
      </c>
      <c r="AK114" s="18">
        <f>M114*P114*T114^2/(W114*Y114*AC114*AG114)</f>
        <v>0.30268534076311993</v>
      </c>
      <c r="AL114" s="18"/>
      <c r="AM114" s="18"/>
      <c r="AN114" s="3" t="s">
        <v>14</v>
      </c>
      <c r="BB114" s="7"/>
    </row>
    <row r="115" spans="2:54">
      <c r="B115" s="5"/>
      <c r="E115" s="9" t="s">
        <v>34</v>
      </c>
      <c r="M115" s="18">
        <f>+M114</f>
        <v>45</v>
      </c>
      <c r="N115" s="18"/>
      <c r="O115" s="4" t="s">
        <v>10</v>
      </c>
      <c r="P115" s="18">
        <v>1000000</v>
      </c>
      <c r="Q115" s="18"/>
      <c r="R115" s="18"/>
      <c r="S115" s="4" t="s">
        <v>10</v>
      </c>
      <c r="T115" s="18">
        <f>+T114</f>
        <v>1800</v>
      </c>
      <c r="U115" s="18"/>
      <c r="V115" s="3" t="s">
        <v>36</v>
      </c>
      <c r="W115" s="18">
        <f>+Y114</f>
        <v>30250</v>
      </c>
      <c r="X115" s="18"/>
      <c r="Y115" s="18"/>
      <c r="Z115" s="4" t="s">
        <v>10</v>
      </c>
      <c r="AA115" s="18">
        <f>+AC114</f>
        <v>796179.07801418449</v>
      </c>
      <c r="AB115" s="18"/>
      <c r="AC115" s="18"/>
      <c r="AD115" s="4" t="s">
        <v>10</v>
      </c>
      <c r="AE115" s="18">
        <v>10000</v>
      </c>
      <c r="AF115" s="18"/>
      <c r="AG115" s="18"/>
      <c r="AH115" s="3" t="s">
        <v>13</v>
      </c>
      <c r="AI115" s="18">
        <f>M115*P115*T115/(W115*AA115*AE115)</f>
        <v>3.3631704529235546E-4</v>
      </c>
      <c r="AJ115" s="18"/>
      <c r="AK115" s="18"/>
      <c r="AL115" s="3" t="s">
        <v>27</v>
      </c>
      <c r="AN115" s="18">
        <f>DEGREES(AI115)</f>
        <v>1.9269547273562119E-2</v>
      </c>
      <c r="AO115" s="18"/>
      <c r="AP115" s="18"/>
      <c r="AQ115" s="9" t="s">
        <v>28</v>
      </c>
      <c r="BB115" s="7"/>
    </row>
    <row r="116" spans="2:54">
      <c r="B116" s="5"/>
      <c r="E116" s="3" t="s">
        <v>48</v>
      </c>
      <c r="BB116" s="7"/>
    </row>
    <row r="117" spans="2:54">
      <c r="B117" s="5"/>
      <c r="E117" s="3" t="s">
        <v>42</v>
      </c>
      <c r="H117" s="18">
        <f>+J89*100</f>
        <v>180</v>
      </c>
      <c r="I117" s="18"/>
      <c r="J117" s="3" t="s">
        <v>40</v>
      </c>
      <c r="K117" s="3">
        <v>5</v>
      </c>
      <c r="L117" s="4" t="s">
        <v>12</v>
      </c>
      <c r="M117" s="18">
        <f>+H117/K117</f>
        <v>36</v>
      </c>
      <c r="N117" s="18"/>
      <c r="O117" s="3" t="s">
        <v>37</v>
      </c>
      <c r="Q117" s="3" t="str">
        <f>IF(M117&lt;T117,"&lt;","&gt;")</f>
        <v>&lt;</v>
      </c>
      <c r="R117" s="3" t="s">
        <v>43</v>
      </c>
      <c r="T117" s="18">
        <f>+E108</f>
        <v>60</v>
      </c>
      <c r="U117" s="18"/>
      <c r="V117" s="3" t="s">
        <v>37</v>
      </c>
      <c r="X117" s="6" t="str">
        <f>IF(M117&lt;T117,"uygun.","uygun değil.")</f>
        <v>uygun.</v>
      </c>
      <c r="BB117" s="7"/>
    </row>
    <row r="118" spans="2:54">
      <c r="B118" s="5"/>
      <c r="BB118" s="7"/>
    </row>
    <row r="119" spans="2:54" ht="14.25">
      <c r="B119" s="5"/>
      <c r="D119" s="8" t="s">
        <v>71</v>
      </c>
      <c r="BB119" s="7"/>
    </row>
    <row r="120" spans="2:54">
      <c r="B120" s="5"/>
      <c r="BB120" s="7"/>
    </row>
    <row r="121" spans="2:54">
      <c r="B121" s="5"/>
      <c r="J121" s="19">
        <v>15</v>
      </c>
      <c r="K121" s="19"/>
      <c r="L121" s="3" t="s">
        <v>22</v>
      </c>
      <c r="P121" s="19">
        <v>25</v>
      </c>
      <c r="Q121" s="19"/>
      <c r="R121" s="3" t="s">
        <v>22</v>
      </c>
      <c r="BB121" s="7"/>
    </row>
    <row r="122" spans="2:54">
      <c r="B122" s="5"/>
      <c r="D122" s="3" t="s">
        <v>3</v>
      </c>
      <c r="E122" s="19">
        <v>150</v>
      </c>
      <c r="F122" s="19"/>
      <c r="G122" s="3" t="s">
        <v>2</v>
      </c>
      <c r="BB122" s="7"/>
    </row>
    <row r="123" spans="2:54">
      <c r="B123" s="5"/>
      <c r="BB123" s="7"/>
    </row>
    <row r="124" spans="2:54">
      <c r="B124" s="5"/>
      <c r="AD124" s="9" t="s">
        <v>55</v>
      </c>
      <c r="BB124" s="7"/>
    </row>
    <row r="125" spans="2:54">
      <c r="B125" s="5"/>
      <c r="Q125" s="4" t="s">
        <v>46</v>
      </c>
      <c r="AD125" s="9" t="s">
        <v>56</v>
      </c>
      <c r="BB125" s="7"/>
    </row>
    <row r="126" spans="2:54">
      <c r="B126" s="5"/>
      <c r="T126" s="9" t="s">
        <v>0</v>
      </c>
      <c r="BB126" s="7"/>
    </row>
    <row r="127" spans="2:54">
      <c r="B127" s="5"/>
      <c r="BB127" s="7"/>
    </row>
    <row r="128" spans="2:54">
      <c r="B128" s="5"/>
      <c r="T128" s="9" t="s">
        <v>1</v>
      </c>
      <c r="BB128" s="7"/>
    </row>
    <row r="129" spans="2:54">
      <c r="B129" s="5"/>
      <c r="F129" s="3" t="s">
        <v>72</v>
      </c>
      <c r="G129" s="18">
        <f>+J131/2</f>
        <v>0.7</v>
      </c>
      <c r="H129" s="18"/>
      <c r="I129" s="3" t="s">
        <v>5</v>
      </c>
      <c r="M129" s="18">
        <f>+J131/2</f>
        <v>0.7</v>
      </c>
      <c r="N129" s="18"/>
      <c r="O129" s="3" t="s">
        <v>5</v>
      </c>
      <c r="T129" s="9"/>
      <c r="BB129" s="7"/>
    </row>
    <row r="130" spans="2:54">
      <c r="B130" s="5"/>
      <c r="T130" s="9"/>
      <c r="BB130" s="7"/>
    </row>
    <row r="131" spans="2:54">
      <c r="B131" s="5"/>
      <c r="I131" s="3" t="s">
        <v>4</v>
      </c>
      <c r="J131" s="19">
        <v>1.4</v>
      </c>
      <c r="K131" s="19"/>
      <c r="L131" s="3" t="s">
        <v>5</v>
      </c>
      <c r="BB131" s="7"/>
    </row>
    <row r="132" spans="2:54">
      <c r="B132" s="5"/>
      <c r="BB132" s="7"/>
    </row>
    <row r="133" spans="2:54">
      <c r="B133" s="5"/>
      <c r="E133" s="10" t="s">
        <v>75</v>
      </c>
      <c r="BB133" s="7"/>
    </row>
    <row r="134" spans="2:54">
      <c r="B134" s="5"/>
      <c r="E134" s="9" t="s">
        <v>8</v>
      </c>
      <c r="G134" s="19">
        <v>7000</v>
      </c>
      <c r="H134" s="19"/>
      <c r="I134" s="19"/>
      <c r="J134" s="3" t="s">
        <v>9</v>
      </c>
      <c r="M134" s="3" t="s">
        <v>85</v>
      </c>
      <c r="BB134" s="7"/>
    </row>
    <row r="135" spans="2:54">
      <c r="B135" s="5"/>
      <c r="E135" s="3" t="s">
        <v>6</v>
      </c>
      <c r="G135" s="19">
        <v>10000</v>
      </c>
      <c r="H135" s="19"/>
      <c r="I135" s="19"/>
      <c r="J135" s="3" t="s">
        <v>7</v>
      </c>
      <c r="M135" s="3" t="s">
        <v>86</v>
      </c>
      <c r="BB135" s="7"/>
    </row>
    <row r="136" spans="2:54">
      <c r="B136" s="5"/>
      <c r="E136" s="16" t="s">
        <v>61</v>
      </c>
      <c r="G136" s="4"/>
      <c r="H136" s="4"/>
      <c r="I136" s="4"/>
      <c r="BB136" s="7"/>
    </row>
    <row r="137" spans="2:54">
      <c r="B137" s="5"/>
      <c r="E137" s="9" t="s">
        <v>63</v>
      </c>
      <c r="G137" s="4"/>
      <c r="H137" s="4"/>
      <c r="I137" s="4"/>
      <c r="Q137" s="18">
        <f>+J121*1000</f>
        <v>15000</v>
      </c>
      <c r="R137" s="18"/>
      <c r="S137" s="18"/>
      <c r="T137" s="4" t="s">
        <v>10</v>
      </c>
      <c r="U137" s="18">
        <f>+G129*1000</f>
        <v>700</v>
      </c>
      <c r="V137" s="18"/>
      <c r="W137" s="3" t="s">
        <v>31</v>
      </c>
      <c r="X137" s="3">
        <v>2</v>
      </c>
      <c r="Y137" s="4" t="s">
        <v>10</v>
      </c>
      <c r="Z137" s="18">
        <v>200000</v>
      </c>
      <c r="AA137" s="18"/>
      <c r="AB137" s="18"/>
      <c r="AC137" s="4" t="s">
        <v>10</v>
      </c>
      <c r="AD137" s="18">
        <f>+G134</f>
        <v>7000</v>
      </c>
      <c r="AE137" s="18"/>
      <c r="AF137" s="18"/>
      <c r="AG137" s="4" t="s">
        <v>10</v>
      </c>
      <c r="AH137" s="18">
        <v>10000</v>
      </c>
      <c r="AI137" s="18"/>
      <c r="AJ137" s="18"/>
      <c r="AK137" s="3" t="s">
        <v>64</v>
      </c>
      <c r="AL137" s="18">
        <f>+J131*1000</f>
        <v>1400</v>
      </c>
      <c r="AM137" s="18"/>
      <c r="AN137" s="18"/>
      <c r="AO137" s="4" t="s">
        <v>65</v>
      </c>
      <c r="AP137" s="18">
        <f>+G129*1000</f>
        <v>700</v>
      </c>
      <c r="AQ137" s="18"/>
      <c r="AR137" s="3" t="s">
        <v>40</v>
      </c>
      <c r="AS137" s="3">
        <v>3</v>
      </c>
      <c r="AT137" s="3" t="s">
        <v>13</v>
      </c>
      <c r="AU137" s="18">
        <f>Q137*U137^2/(X137*Z137*AD137*AH137)*(AL137-AP137/AS137)</f>
        <v>0.30625000000000002</v>
      </c>
      <c r="AV137" s="18"/>
      <c r="AW137" s="18"/>
      <c r="AX137" s="3" t="s">
        <v>14</v>
      </c>
      <c r="BB137" s="7"/>
    </row>
    <row r="138" spans="2:54">
      <c r="B138" s="5"/>
      <c r="E138" s="9" t="s">
        <v>62</v>
      </c>
      <c r="M138" s="18">
        <f>+J121*1000</f>
        <v>15000</v>
      </c>
      <c r="N138" s="18"/>
      <c r="O138" s="18"/>
      <c r="P138" s="4" t="s">
        <v>10</v>
      </c>
      <c r="Q138" s="18">
        <f>+G129*1000</f>
        <v>700</v>
      </c>
      <c r="R138" s="18"/>
      <c r="S138" s="3" t="s">
        <v>31</v>
      </c>
      <c r="T138" s="3">
        <v>2</v>
      </c>
      <c r="U138" s="4" t="s">
        <v>10</v>
      </c>
      <c r="V138" s="18">
        <v>200000</v>
      </c>
      <c r="W138" s="18"/>
      <c r="X138" s="18"/>
      <c r="Y138" s="4" t="s">
        <v>10</v>
      </c>
      <c r="Z138" s="18">
        <f>+G134</f>
        <v>7000</v>
      </c>
      <c r="AA138" s="18"/>
      <c r="AB138" s="18"/>
      <c r="AC138" s="4" t="s">
        <v>10</v>
      </c>
      <c r="AD138" s="18">
        <v>10000</v>
      </c>
      <c r="AE138" s="18"/>
      <c r="AF138" s="18"/>
      <c r="AG138" s="3" t="s">
        <v>13</v>
      </c>
      <c r="AH138" s="18">
        <f>M138*Q138^2/(T138*V138*Z138*AD138)</f>
        <v>2.6249999999999998E-4</v>
      </c>
      <c r="AI138" s="18"/>
      <c r="AJ138" s="18"/>
      <c r="AK138" s="3" t="s">
        <v>27</v>
      </c>
      <c r="AM138" s="18">
        <f>DEGREES(AH138)</f>
        <v>1.5040142122184109E-2</v>
      </c>
      <c r="AN138" s="18"/>
      <c r="AO138" s="18"/>
      <c r="AP138" s="9" t="s">
        <v>28</v>
      </c>
      <c r="BB138" s="7"/>
    </row>
    <row r="139" spans="2:54">
      <c r="B139" s="5"/>
      <c r="E139" s="16" t="s">
        <v>60</v>
      </c>
      <c r="G139" s="4"/>
      <c r="H139" s="4"/>
      <c r="I139" s="4"/>
      <c r="BB139" s="7"/>
    </row>
    <row r="140" spans="2:54">
      <c r="B140" s="5"/>
      <c r="E140" s="9" t="s">
        <v>29</v>
      </c>
      <c r="M140" s="18">
        <f>+P121*1000</f>
        <v>25000</v>
      </c>
      <c r="N140" s="18"/>
      <c r="O140" s="18"/>
      <c r="P140" s="4" t="s">
        <v>10</v>
      </c>
      <c r="Q140" s="18">
        <f>+J131*1000</f>
        <v>1400</v>
      </c>
      <c r="R140" s="18"/>
      <c r="S140" s="3" t="s">
        <v>26</v>
      </c>
      <c r="T140" s="3">
        <v>3</v>
      </c>
      <c r="U140" s="4" t="s">
        <v>10</v>
      </c>
      <c r="V140" s="18">
        <v>200000</v>
      </c>
      <c r="W140" s="18"/>
      <c r="X140" s="18"/>
      <c r="Y140" s="4" t="s">
        <v>10</v>
      </c>
      <c r="Z140" s="18">
        <f>+G134</f>
        <v>7000</v>
      </c>
      <c r="AA140" s="18"/>
      <c r="AB140" s="18"/>
      <c r="AC140" s="4" t="s">
        <v>10</v>
      </c>
      <c r="AD140" s="18">
        <v>10000</v>
      </c>
      <c r="AE140" s="18"/>
      <c r="AF140" s="18"/>
      <c r="AG140" s="3" t="s">
        <v>13</v>
      </c>
      <c r="AH140" s="18">
        <f>M140*Q140^3/(T140*V140*Z140*AD140)</f>
        <v>1.6333333333333333</v>
      </c>
      <c r="AI140" s="18"/>
      <c r="AJ140" s="18"/>
      <c r="AK140" s="3" t="s">
        <v>14</v>
      </c>
      <c r="BB140" s="7"/>
    </row>
    <row r="141" spans="2:54">
      <c r="B141" s="5"/>
      <c r="E141" s="9" t="s">
        <v>30</v>
      </c>
      <c r="M141" s="18">
        <f>+M140</f>
        <v>25000</v>
      </c>
      <c r="N141" s="18"/>
      <c r="O141" s="18"/>
      <c r="P141" s="4" t="s">
        <v>10</v>
      </c>
      <c r="Q141" s="18">
        <f>+J131*1000</f>
        <v>1400</v>
      </c>
      <c r="R141" s="18"/>
      <c r="S141" s="3" t="s">
        <v>31</v>
      </c>
      <c r="T141" s="3">
        <v>2</v>
      </c>
      <c r="U141" s="4" t="s">
        <v>10</v>
      </c>
      <c r="V141" s="18">
        <v>200000</v>
      </c>
      <c r="W141" s="18"/>
      <c r="X141" s="18"/>
      <c r="Y141" s="4" t="s">
        <v>10</v>
      </c>
      <c r="Z141" s="18">
        <f>+Z140</f>
        <v>7000</v>
      </c>
      <c r="AA141" s="18"/>
      <c r="AB141" s="18"/>
      <c r="AC141" s="4" t="s">
        <v>10</v>
      </c>
      <c r="AD141" s="18">
        <v>10000</v>
      </c>
      <c r="AE141" s="18"/>
      <c r="AF141" s="18"/>
      <c r="AG141" s="3" t="s">
        <v>13</v>
      </c>
      <c r="AH141" s="18">
        <f>M141*Q141^2/(T141*V141*Z141*AD141)</f>
        <v>1.75E-3</v>
      </c>
      <c r="AI141" s="18"/>
      <c r="AJ141" s="18"/>
      <c r="AK141" s="3" t="s">
        <v>27</v>
      </c>
      <c r="AM141" s="18">
        <f>DEGREES(AH141)</f>
        <v>0.10026761414789406</v>
      </c>
      <c r="AN141" s="18"/>
      <c r="AO141" s="18"/>
      <c r="AP141" s="9" t="s">
        <v>28</v>
      </c>
      <c r="BB141" s="7"/>
    </row>
    <row r="142" spans="2:54">
      <c r="B142" s="5"/>
      <c r="E142" s="16" t="s">
        <v>59</v>
      </c>
      <c r="G142" s="4"/>
      <c r="H142" s="4"/>
      <c r="I142" s="4"/>
      <c r="BB142" s="7"/>
    </row>
    <row r="143" spans="2:54">
      <c r="B143" s="5"/>
      <c r="E143" s="9" t="s">
        <v>24</v>
      </c>
      <c r="M143" s="18">
        <f>+E122</f>
        <v>150</v>
      </c>
      <c r="N143" s="18"/>
      <c r="O143" s="4" t="s">
        <v>10</v>
      </c>
      <c r="P143" s="18">
        <f>+J131*1000</f>
        <v>1400</v>
      </c>
      <c r="Q143" s="18"/>
      <c r="R143" s="3" t="s">
        <v>11</v>
      </c>
      <c r="S143" s="3">
        <v>8</v>
      </c>
      <c r="T143" s="4" t="s">
        <v>10</v>
      </c>
      <c r="U143" s="18">
        <v>200000</v>
      </c>
      <c r="V143" s="18"/>
      <c r="W143" s="18"/>
      <c r="X143" s="4" t="s">
        <v>10</v>
      </c>
      <c r="Y143" s="18">
        <f>+G134</f>
        <v>7000</v>
      </c>
      <c r="Z143" s="18"/>
      <c r="AA143" s="18"/>
      <c r="AB143" s="4" t="s">
        <v>10</v>
      </c>
      <c r="AC143" s="18">
        <v>10000</v>
      </c>
      <c r="AD143" s="18"/>
      <c r="AE143" s="18"/>
      <c r="AF143" s="3" t="s">
        <v>13</v>
      </c>
      <c r="AG143" s="18">
        <f>M143*P143^4/(S143*U143*Y143*AC143)</f>
        <v>5.1449999999999996</v>
      </c>
      <c r="AH143" s="18"/>
      <c r="AI143" s="18"/>
      <c r="AJ143" s="3" t="s">
        <v>14</v>
      </c>
      <c r="BB143" s="7"/>
    </row>
    <row r="144" spans="2:54">
      <c r="B144" s="5"/>
      <c r="E144" s="9" t="s">
        <v>25</v>
      </c>
      <c r="M144" s="18">
        <f>+E122</f>
        <v>150</v>
      </c>
      <c r="N144" s="18"/>
      <c r="O144" s="4" t="s">
        <v>10</v>
      </c>
      <c r="P144" s="18">
        <f>+J131*1000</f>
        <v>1400</v>
      </c>
      <c r="Q144" s="18"/>
      <c r="R144" s="3" t="s">
        <v>26</v>
      </c>
      <c r="S144" s="3">
        <v>6</v>
      </c>
      <c r="T144" s="4" t="s">
        <v>10</v>
      </c>
      <c r="U144" s="18">
        <v>200000</v>
      </c>
      <c r="V144" s="18"/>
      <c r="W144" s="18"/>
      <c r="X144" s="4" t="s">
        <v>10</v>
      </c>
      <c r="Y144" s="18">
        <f>+Y143</f>
        <v>7000</v>
      </c>
      <c r="Z144" s="18"/>
      <c r="AA144" s="18"/>
      <c r="AB144" s="4" t="s">
        <v>10</v>
      </c>
      <c r="AC144" s="18">
        <v>10000</v>
      </c>
      <c r="AD144" s="18"/>
      <c r="AE144" s="18"/>
      <c r="AF144" s="3" t="s">
        <v>13</v>
      </c>
      <c r="AG144" s="18">
        <f>M144*P144^3/(S144*U144*Y144*AC144)</f>
        <v>4.8999999999999998E-3</v>
      </c>
      <c r="AH144" s="18"/>
      <c r="AI144" s="18"/>
      <c r="AJ144" s="3" t="s">
        <v>27</v>
      </c>
      <c r="AL144" s="18">
        <f>DEGREES(AG144)</f>
        <v>0.28074931961410338</v>
      </c>
      <c r="AM144" s="18"/>
      <c r="AN144" s="18"/>
      <c r="AO144" s="9" t="s">
        <v>28</v>
      </c>
      <c r="BB144" s="7"/>
    </row>
    <row r="145" spans="2:54">
      <c r="B145" s="5"/>
      <c r="E145" s="16" t="s">
        <v>66</v>
      </c>
      <c r="M145" s="4"/>
      <c r="N145" s="4"/>
      <c r="O145" s="4"/>
      <c r="P145" s="4"/>
      <c r="Q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G145" s="4"/>
      <c r="AH145" s="4"/>
      <c r="AI145" s="4"/>
      <c r="AL145" s="4"/>
      <c r="AM145" s="4"/>
      <c r="AN145" s="4"/>
      <c r="AO145" s="9"/>
      <c r="BB145" s="7"/>
    </row>
    <row r="146" spans="2:54">
      <c r="B146" s="5"/>
      <c r="E146" s="9" t="s">
        <v>67</v>
      </c>
      <c r="K146" s="18">
        <f>+AH138</f>
        <v>2.6249999999999998E-4</v>
      </c>
      <c r="L146" s="18"/>
      <c r="M146" s="18"/>
      <c r="N146" s="4" t="s">
        <v>68</v>
      </c>
      <c r="O146" s="18">
        <f>+AH141</f>
        <v>1.75E-3</v>
      </c>
      <c r="P146" s="18"/>
      <c r="Q146" s="18"/>
      <c r="R146" s="4" t="s">
        <v>68</v>
      </c>
      <c r="S146" s="18">
        <f>+AG144</f>
        <v>4.8999999999999998E-3</v>
      </c>
      <c r="T146" s="18"/>
      <c r="U146" s="18"/>
      <c r="V146" s="4" t="s">
        <v>12</v>
      </c>
      <c r="W146" s="18">
        <f>+K146+O146+S146</f>
        <v>6.9125000000000002E-3</v>
      </c>
      <c r="X146" s="18"/>
      <c r="Y146" s="18"/>
      <c r="Z146" s="3" t="s">
        <v>27</v>
      </c>
      <c r="AB146" s="18">
        <f>DEGREES(W146)</f>
        <v>0.3960570758841816</v>
      </c>
      <c r="AC146" s="18"/>
      <c r="AD146" s="18"/>
      <c r="AE146" s="9" t="s">
        <v>28</v>
      </c>
      <c r="AI146" s="4"/>
      <c r="AL146" s="4"/>
      <c r="AM146" s="4"/>
      <c r="AN146" s="4"/>
      <c r="AO146" s="9"/>
      <c r="BB146" s="7"/>
    </row>
    <row r="147" spans="2:54">
      <c r="B147" s="5"/>
      <c r="E147" s="16" t="s">
        <v>69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AB147" s="4"/>
      <c r="AC147" s="4"/>
      <c r="AD147" s="4"/>
      <c r="AE147" s="9"/>
      <c r="AI147" s="4"/>
      <c r="AL147" s="4"/>
      <c r="AM147" s="4"/>
      <c r="AN147" s="4"/>
      <c r="AO147" s="9"/>
      <c r="BB147" s="7"/>
    </row>
    <row r="148" spans="2:54">
      <c r="B148" s="5"/>
      <c r="E148" s="9" t="s">
        <v>70</v>
      </c>
      <c r="K148" s="18">
        <f>+AU137</f>
        <v>0.30625000000000002</v>
      </c>
      <c r="L148" s="18"/>
      <c r="M148" s="18"/>
      <c r="N148" s="4" t="s">
        <v>68</v>
      </c>
      <c r="O148" s="18">
        <f>+AH140</f>
        <v>1.6333333333333333</v>
      </c>
      <c r="P148" s="18"/>
      <c r="Q148" s="18"/>
      <c r="R148" s="4" t="s">
        <v>68</v>
      </c>
      <c r="S148" s="18">
        <f>+AG143</f>
        <v>5.1449999999999996</v>
      </c>
      <c r="T148" s="18"/>
      <c r="U148" s="18"/>
      <c r="V148" s="4" t="s">
        <v>12</v>
      </c>
      <c r="W148" s="18">
        <f>+K148+O148+S148</f>
        <v>7.0845833333333328</v>
      </c>
      <c r="X148" s="18"/>
      <c r="Y148" s="18"/>
      <c r="Z148" s="3" t="s">
        <v>14</v>
      </c>
      <c r="AB148" s="4"/>
      <c r="AC148" s="4"/>
      <c r="AD148" s="4"/>
      <c r="AE148" s="9"/>
      <c r="AI148" s="4"/>
      <c r="AL148" s="4"/>
      <c r="AM148" s="4"/>
      <c r="AN148" s="4"/>
      <c r="AO148" s="9"/>
      <c r="BB148" s="7"/>
    </row>
    <row r="149" spans="2:54">
      <c r="B149" s="5"/>
      <c r="E149" s="9" t="s">
        <v>39</v>
      </c>
      <c r="I149" s="18">
        <v>150</v>
      </c>
      <c r="J149" s="18"/>
      <c r="K149" s="4" t="s">
        <v>12</v>
      </c>
      <c r="L149" s="18">
        <f>+J131*1000</f>
        <v>1400</v>
      </c>
      <c r="M149" s="18"/>
      <c r="N149" s="3" t="s">
        <v>40</v>
      </c>
      <c r="O149" s="18">
        <f>+I149</f>
        <v>150</v>
      </c>
      <c r="P149" s="18"/>
      <c r="Q149" s="4" t="s">
        <v>12</v>
      </c>
      <c r="R149" s="18">
        <f>+L149/O149</f>
        <v>9.3333333333333339</v>
      </c>
      <c r="S149" s="18"/>
      <c r="T149" s="18"/>
      <c r="U149" s="3" t="s">
        <v>14</v>
      </c>
      <c r="W149" s="3" t="str">
        <f>IF(R149&lt;Z149,"&lt;","&gt;")</f>
        <v>&gt;</v>
      </c>
      <c r="X149" s="9" t="s">
        <v>41</v>
      </c>
      <c r="Z149" s="18">
        <f>+W148</f>
        <v>7.0845833333333328</v>
      </c>
      <c r="AA149" s="18"/>
      <c r="AB149" s="18"/>
      <c r="AC149" s="3" t="s">
        <v>14</v>
      </c>
      <c r="AF149" s="6" t="str">
        <f>IF(R149&gt;Z149,"uygun.","uygun değil.")</f>
        <v>uygun.</v>
      </c>
      <c r="BB149" s="7"/>
    </row>
    <row r="150" spans="2:54">
      <c r="B150" s="5"/>
      <c r="E150" s="10" t="s">
        <v>49</v>
      </c>
      <c r="BB150" s="7"/>
    </row>
    <row r="151" spans="2:54">
      <c r="B151" s="5"/>
      <c r="E151" s="9" t="s">
        <v>8</v>
      </c>
      <c r="G151" s="19">
        <v>34780</v>
      </c>
      <c r="H151" s="19"/>
      <c r="I151" s="19"/>
      <c r="J151" s="3" t="s">
        <v>9</v>
      </c>
      <c r="M151" s="3" t="s">
        <v>54</v>
      </c>
      <c r="BB151" s="7"/>
    </row>
    <row r="152" spans="2:54">
      <c r="B152" s="5"/>
      <c r="E152" s="3" t="s">
        <v>6</v>
      </c>
      <c r="G152" s="19">
        <v>200000</v>
      </c>
      <c r="H152" s="19"/>
      <c r="I152" s="19"/>
      <c r="J152" s="3" t="s">
        <v>7</v>
      </c>
      <c r="M152" s="3" t="s">
        <v>21</v>
      </c>
      <c r="BB152" s="7"/>
    </row>
    <row r="153" spans="2:54">
      <c r="B153" s="5"/>
      <c r="E153" s="16" t="s">
        <v>61</v>
      </c>
      <c r="G153" s="4"/>
      <c r="H153" s="4"/>
      <c r="I153" s="4"/>
      <c r="BB153" s="7"/>
    </row>
    <row r="154" spans="2:54">
      <c r="B154" s="5"/>
      <c r="E154" s="9" t="s">
        <v>63</v>
      </c>
      <c r="G154" s="4"/>
      <c r="H154" s="4"/>
      <c r="I154" s="4"/>
      <c r="Q154" s="18">
        <f>+J121*1000</f>
        <v>15000</v>
      </c>
      <c r="R154" s="18"/>
      <c r="S154" s="18"/>
      <c r="T154" s="4" t="s">
        <v>10</v>
      </c>
      <c r="U154" s="18">
        <f>+G129*1000</f>
        <v>700</v>
      </c>
      <c r="V154" s="18"/>
      <c r="W154" s="3" t="s">
        <v>31</v>
      </c>
      <c r="X154" s="3">
        <v>2</v>
      </c>
      <c r="Y154" s="4" t="s">
        <v>10</v>
      </c>
      <c r="Z154" s="18">
        <v>200000</v>
      </c>
      <c r="AA154" s="18"/>
      <c r="AB154" s="18"/>
      <c r="AC154" s="4" t="s">
        <v>10</v>
      </c>
      <c r="AD154" s="18">
        <f>+G151</f>
        <v>34780</v>
      </c>
      <c r="AE154" s="18"/>
      <c r="AF154" s="18"/>
      <c r="AG154" s="4" t="s">
        <v>10</v>
      </c>
      <c r="AH154" s="18">
        <v>10000</v>
      </c>
      <c r="AI154" s="18"/>
      <c r="AJ154" s="18"/>
      <c r="AK154" s="3" t="s">
        <v>64</v>
      </c>
      <c r="AL154" s="18">
        <f>+J131*1000</f>
        <v>1400</v>
      </c>
      <c r="AM154" s="18"/>
      <c r="AN154" s="18"/>
      <c r="AO154" s="4" t="s">
        <v>65</v>
      </c>
      <c r="AP154" s="18">
        <f>+G129*1000</f>
        <v>700</v>
      </c>
      <c r="AQ154" s="18"/>
      <c r="AR154" s="3" t="s">
        <v>40</v>
      </c>
      <c r="AS154" s="3">
        <v>3</v>
      </c>
      <c r="AT154" s="3" t="s">
        <v>13</v>
      </c>
      <c r="AU154" s="18">
        <f>Q154*U154^2/(X154*Z154*AD154*AH154)*(AL154-AP154/AS154)</f>
        <v>6.1637435307648071E-2</v>
      </c>
      <c r="AV154" s="18"/>
      <c r="AW154" s="18"/>
      <c r="AX154" s="3" t="s">
        <v>14</v>
      </c>
      <c r="BB154" s="7"/>
    </row>
    <row r="155" spans="2:54">
      <c r="B155" s="5"/>
      <c r="E155" s="9" t="s">
        <v>62</v>
      </c>
      <c r="M155" s="18">
        <f>+J121*1000</f>
        <v>15000</v>
      </c>
      <c r="N155" s="18"/>
      <c r="O155" s="18"/>
      <c r="P155" s="4" t="s">
        <v>10</v>
      </c>
      <c r="Q155" s="18">
        <f>+G129*1000</f>
        <v>700</v>
      </c>
      <c r="R155" s="18"/>
      <c r="S155" s="3" t="s">
        <v>31</v>
      </c>
      <c r="T155" s="3">
        <v>2</v>
      </c>
      <c r="U155" s="4" t="s">
        <v>10</v>
      </c>
      <c r="V155" s="18">
        <v>200000</v>
      </c>
      <c r="W155" s="18"/>
      <c r="X155" s="18"/>
      <c r="Y155" s="4" t="s">
        <v>10</v>
      </c>
      <c r="Z155" s="18">
        <f>+G151</f>
        <v>34780</v>
      </c>
      <c r="AA155" s="18"/>
      <c r="AB155" s="18"/>
      <c r="AC155" s="4" t="s">
        <v>10</v>
      </c>
      <c r="AD155" s="18">
        <v>10000</v>
      </c>
      <c r="AE155" s="18"/>
      <c r="AF155" s="18"/>
      <c r="AG155" s="3" t="s">
        <v>13</v>
      </c>
      <c r="AH155" s="18">
        <f>M155*Q155^2/(T155*V155*Z155*AD155)</f>
        <v>5.2832087406555489E-5</v>
      </c>
      <c r="AI155" s="18"/>
      <c r="AJ155" s="18"/>
      <c r="AK155" s="3" t="s">
        <v>27</v>
      </c>
      <c r="AM155" s="18">
        <f>DEGREES(AH155)</f>
        <v>3.0270556312618968E-3</v>
      </c>
      <c r="AN155" s="18"/>
      <c r="AO155" s="18"/>
      <c r="AP155" s="9" t="s">
        <v>28</v>
      </c>
      <c r="BB155" s="7"/>
    </row>
    <row r="156" spans="2:54">
      <c r="B156" s="5"/>
      <c r="E156" s="16" t="s">
        <v>60</v>
      </c>
      <c r="G156" s="4"/>
      <c r="H156" s="4"/>
      <c r="I156" s="4"/>
      <c r="BB156" s="7"/>
    </row>
    <row r="157" spans="2:54">
      <c r="B157" s="5"/>
      <c r="E157" s="9" t="s">
        <v>29</v>
      </c>
      <c r="M157" s="18">
        <f>+P121*1000</f>
        <v>25000</v>
      </c>
      <c r="N157" s="18"/>
      <c r="O157" s="18"/>
      <c r="P157" s="4" t="s">
        <v>10</v>
      </c>
      <c r="Q157" s="18">
        <f>+J131*1000</f>
        <v>1400</v>
      </c>
      <c r="R157" s="18"/>
      <c r="S157" s="3" t="s">
        <v>26</v>
      </c>
      <c r="T157" s="3">
        <v>3</v>
      </c>
      <c r="U157" s="4" t="s">
        <v>10</v>
      </c>
      <c r="V157" s="18">
        <v>200000</v>
      </c>
      <c r="W157" s="18"/>
      <c r="X157" s="18"/>
      <c r="Y157" s="4" t="s">
        <v>10</v>
      </c>
      <c r="Z157" s="18">
        <f>+G151</f>
        <v>34780</v>
      </c>
      <c r="AA157" s="18"/>
      <c r="AB157" s="18"/>
      <c r="AC157" s="4" t="s">
        <v>10</v>
      </c>
      <c r="AD157" s="18">
        <v>10000</v>
      </c>
      <c r="AE157" s="18"/>
      <c r="AF157" s="18"/>
      <c r="AG157" s="3" t="s">
        <v>13</v>
      </c>
      <c r="AH157" s="18">
        <f>M157*Q157^3/(T157*V157*Z157*AD157)</f>
        <v>0.3287329883074564</v>
      </c>
      <c r="AI157" s="18"/>
      <c r="AJ157" s="18"/>
      <c r="AK157" s="3" t="s">
        <v>14</v>
      </c>
      <c r="BB157" s="7"/>
    </row>
    <row r="158" spans="2:54">
      <c r="B158" s="5"/>
      <c r="E158" s="9" t="s">
        <v>30</v>
      </c>
      <c r="M158" s="18">
        <f>+M157</f>
        <v>25000</v>
      </c>
      <c r="N158" s="18"/>
      <c r="O158" s="18"/>
      <c r="P158" s="4" t="s">
        <v>10</v>
      </c>
      <c r="Q158" s="18">
        <f>+J131*1000</f>
        <v>1400</v>
      </c>
      <c r="R158" s="18"/>
      <c r="S158" s="3" t="s">
        <v>31</v>
      </c>
      <c r="T158" s="3">
        <v>2</v>
      </c>
      <c r="U158" s="4" t="s">
        <v>10</v>
      </c>
      <c r="V158" s="18">
        <v>200000</v>
      </c>
      <c r="W158" s="18"/>
      <c r="X158" s="18"/>
      <c r="Y158" s="4" t="s">
        <v>10</v>
      </c>
      <c r="Z158" s="18">
        <f>+Z157</f>
        <v>34780</v>
      </c>
      <c r="AA158" s="18"/>
      <c r="AB158" s="18"/>
      <c r="AC158" s="4" t="s">
        <v>10</v>
      </c>
      <c r="AD158" s="18">
        <v>10000</v>
      </c>
      <c r="AE158" s="18"/>
      <c r="AF158" s="18"/>
      <c r="AG158" s="3" t="s">
        <v>13</v>
      </c>
      <c r="AH158" s="18">
        <f>M158*Q158^2/(T158*V158*Z158*AD158)</f>
        <v>3.5221391604370328E-4</v>
      </c>
      <c r="AI158" s="18"/>
      <c r="AJ158" s="18"/>
      <c r="AK158" s="3" t="s">
        <v>27</v>
      </c>
      <c r="AM158" s="18">
        <f>DEGREES(AH158)</f>
        <v>2.0180370875079311E-2</v>
      </c>
      <c r="AN158" s="18"/>
      <c r="AO158" s="18"/>
      <c r="AP158" s="9" t="s">
        <v>28</v>
      </c>
      <c r="BB158" s="7"/>
    </row>
    <row r="159" spans="2:54">
      <c r="B159" s="5"/>
      <c r="E159" s="16" t="s">
        <v>59</v>
      </c>
      <c r="G159" s="4"/>
      <c r="H159" s="4"/>
      <c r="I159" s="4"/>
      <c r="BB159" s="7"/>
    </row>
    <row r="160" spans="2:54">
      <c r="B160" s="5"/>
      <c r="E160" s="9" t="s">
        <v>24</v>
      </c>
      <c r="M160" s="18">
        <f>+E122</f>
        <v>150</v>
      </c>
      <c r="N160" s="18"/>
      <c r="O160" s="4" t="s">
        <v>10</v>
      </c>
      <c r="P160" s="18">
        <f>+J131*1000</f>
        <v>1400</v>
      </c>
      <c r="Q160" s="18"/>
      <c r="R160" s="3" t="s">
        <v>11</v>
      </c>
      <c r="S160" s="3">
        <v>8</v>
      </c>
      <c r="T160" s="4" t="s">
        <v>10</v>
      </c>
      <c r="U160" s="18">
        <v>200000</v>
      </c>
      <c r="V160" s="18"/>
      <c r="W160" s="18"/>
      <c r="X160" s="4" t="s">
        <v>10</v>
      </c>
      <c r="Y160" s="18">
        <f>+G151</f>
        <v>34780</v>
      </c>
      <c r="Z160" s="18"/>
      <c r="AA160" s="18"/>
      <c r="AB160" s="4" t="s">
        <v>10</v>
      </c>
      <c r="AC160" s="18">
        <v>10000</v>
      </c>
      <c r="AD160" s="18"/>
      <c r="AE160" s="18"/>
      <c r="AF160" s="3" t="s">
        <v>13</v>
      </c>
      <c r="AG160" s="18">
        <f>M160*P160^4/(S160*U160*Y160*AC160)</f>
        <v>1.0355089131684876</v>
      </c>
      <c r="AH160" s="18"/>
      <c r="AI160" s="18"/>
      <c r="AJ160" s="3" t="s">
        <v>14</v>
      </c>
      <c r="BB160" s="7"/>
    </row>
    <row r="161" spans="2:54">
      <c r="B161" s="5"/>
      <c r="E161" s="9" t="s">
        <v>25</v>
      </c>
      <c r="M161" s="18">
        <f>+E122</f>
        <v>150</v>
      </c>
      <c r="N161" s="18"/>
      <c r="O161" s="4" t="s">
        <v>10</v>
      </c>
      <c r="P161" s="18">
        <f>+J131*1000</f>
        <v>1400</v>
      </c>
      <c r="Q161" s="18"/>
      <c r="R161" s="3" t="s">
        <v>26</v>
      </c>
      <c r="S161" s="3">
        <v>6</v>
      </c>
      <c r="T161" s="4" t="s">
        <v>10</v>
      </c>
      <c r="U161" s="18">
        <v>200000</v>
      </c>
      <c r="V161" s="18"/>
      <c r="W161" s="18"/>
      <c r="X161" s="4" t="s">
        <v>10</v>
      </c>
      <c r="Y161" s="18">
        <f>+Y160</f>
        <v>34780</v>
      </c>
      <c r="Z161" s="18"/>
      <c r="AA161" s="18"/>
      <c r="AB161" s="4" t="s">
        <v>10</v>
      </c>
      <c r="AC161" s="18">
        <v>10000</v>
      </c>
      <c r="AD161" s="18"/>
      <c r="AE161" s="18"/>
      <c r="AF161" s="3" t="s">
        <v>13</v>
      </c>
      <c r="AG161" s="18">
        <f>M161*P161^3/(S161*U161*Y161*AC161)</f>
        <v>9.861989649223692E-4</v>
      </c>
      <c r="AH161" s="18"/>
      <c r="AI161" s="18"/>
      <c r="AJ161" s="3" t="s">
        <v>27</v>
      </c>
      <c r="AL161" s="18">
        <f>DEGREES(AG161)</f>
        <v>5.6505038450222075E-2</v>
      </c>
      <c r="AM161" s="18"/>
      <c r="AN161" s="18"/>
      <c r="AO161" s="9" t="s">
        <v>28</v>
      </c>
      <c r="BB161" s="7"/>
    </row>
    <row r="162" spans="2:54">
      <c r="B162" s="5"/>
      <c r="E162" s="16" t="s">
        <v>66</v>
      </c>
      <c r="M162" s="4"/>
      <c r="N162" s="4"/>
      <c r="O162" s="4"/>
      <c r="P162" s="4"/>
      <c r="Q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G162" s="4"/>
      <c r="AH162" s="4"/>
      <c r="AI162" s="4"/>
      <c r="AL162" s="4"/>
      <c r="AM162" s="4"/>
      <c r="AN162" s="4"/>
      <c r="AO162" s="9"/>
      <c r="BB162" s="7"/>
    </row>
    <row r="163" spans="2:54">
      <c r="B163" s="5"/>
      <c r="E163" s="9" t="s">
        <v>67</v>
      </c>
      <c r="K163" s="18">
        <f>+AH155</f>
        <v>5.2832087406555489E-5</v>
      </c>
      <c r="L163" s="18"/>
      <c r="M163" s="18"/>
      <c r="N163" s="4" t="s">
        <v>68</v>
      </c>
      <c r="O163" s="18">
        <f>+AH158</f>
        <v>3.5221391604370328E-4</v>
      </c>
      <c r="P163" s="18"/>
      <c r="Q163" s="18"/>
      <c r="R163" s="4" t="s">
        <v>68</v>
      </c>
      <c r="S163" s="18">
        <f>+AG161</f>
        <v>9.861989649223692E-4</v>
      </c>
      <c r="T163" s="18"/>
      <c r="U163" s="18"/>
      <c r="V163" s="4" t="s">
        <v>12</v>
      </c>
      <c r="W163" s="18">
        <f>+K163+O163+S163</f>
        <v>1.391244968372628E-3</v>
      </c>
      <c r="X163" s="18"/>
      <c r="Y163" s="18"/>
      <c r="Z163" s="3" t="s">
        <v>27</v>
      </c>
      <c r="AB163" s="18">
        <f>DEGREES(W163)</f>
        <v>7.9712464956563284E-2</v>
      </c>
      <c r="AC163" s="18"/>
      <c r="AD163" s="18"/>
      <c r="AE163" s="9" t="s">
        <v>28</v>
      </c>
      <c r="AI163" s="4"/>
      <c r="AL163" s="4"/>
      <c r="AM163" s="4"/>
      <c r="AN163" s="4"/>
      <c r="AO163" s="9"/>
      <c r="BB163" s="7"/>
    </row>
    <row r="164" spans="2:54">
      <c r="B164" s="5"/>
      <c r="E164" s="16" t="s">
        <v>69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AB164" s="4"/>
      <c r="AC164" s="4"/>
      <c r="AD164" s="4"/>
      <c r="AE164" s="9"/>
      <c r="AI164" s="4"/>
      <c r="AL164" s="4"/>
      <c r="AM164" s="4"/>
      <c r="AN164" s="4"/>
      <c r="AO164" s="9"/>
      <c r="BB164" s="7"/>
    </row>
    <row r="165" spans="2:54">
      <c r="B165" s="5"/>
      <c r="E165" s="9" t="s">
        <v>70</v>
      </c>
      <c r="K165" s="18">
        <f>+AU154</f>
        <v>6.1637435307648071E-2</v>
      </c>
      <c r="L165" s="18"/>
      <c r="M165" s="18"/>
      <c r="N165" s="4" t="s">
        <v>68</v>
      </c>
      <c r="O165" s="18">
        <f>+AH157</f>
        <v>0.3287329883074564</v>
      </c>
      <c r="P165" s="18"/>
      <c r="Q165" s="18"/>
      <c r="R165" s="4" t="s">
        <v>68</v>
      </c>
      <c r="S165" s="18">
        <f>+AG160</f>
        <v>1.0355089131684876</v>
      </c>
      <c r="T165" s="18"/>
      <c r="U165" s="18"/>
      <c r="V165" s="4" t="s">
        <v>12</v>
      </c>
      <c r="W165" s="18">
        <f>+K165+O165+S165</f>
        <v>1.425879336783592</v>
      </c>
      <c r="X165" s="18"/>
      <c r="Y165" s="18"/>
      <c r="Z165" s="3" t="s">
        <v>14</v>
      </c>
      <c r="AB165" s="4"/>
      <c r="AC165" s="4"/>
      <c r="AD165" s="4"/>
      <c r="AE165" s="9"/>
      <c r="AI165" s="4"/>
      <c r="AL165" s="4"/>
      <c r="AM165" s="4"/>
      <c r="AN165" s="4"/>
      <c r="AO165" s="9"/>
      <c r="BB165" s="7"/>
    </row>
    <row r="166" spans="2:54">
      <c r="B166" s="5"/>
      <c r="E166" s="9" t="s">
        <v>39</v>
      </c>
      <c r="I166" s="18">
        <v>200</v>
      </c>
      <c r="J166" s="18"/>
      <c r="K166" s="4" t="s">
        <v>12</v>
      </c>
      <c r="L166" s="18">
        <f>+J131*1000</f>
        <v>1400</v>
      </c>
      <c r="M166" s="18"/>
      <c r="N166" s="3" t="s">
        <v>40</v>
      </c>
      <c r="O166" s="18">
        <f>+I166</f>
        <v>200</v>
      </c>
      <c r="P166" s="18"/>
      <c r="Q166" s="4" t="s">
        <v>12</v>
      </c>
      <c r="R166" s="18">
        <f>+L166/O166</f>
        <v>7</v>
      </c>
      <c r="S166" s="18"/>
      <c r="T166" s="18"/>
      <c r="U166" s="3" t="s">
        <v>14</v>
      </c>
      <c r="W166" s="3" t="str">
        <f>IF(R166&lt;Z166,"&lt;","&gt;")</f>
        <v>&gt;</v>
      </c>
      <c r="X166" s="9" t="s">
        <v>41</v>
      </c>
      <c r="Z166" s="18">
        <f>+W165</f>
        <v>1.425879336783592</v>
      </c>
      <c r="AA166" s="18"/>
      <c r="AB166" s="18"/>
      <c r="AC166" s="3" t="s">
        <v>14</v>
      </c>
      <c r="AF166" s="6" t="str">
        <f>IF(R166&gt;Z166,"uygun.","uygun değil.")</f>
        <v>uygun.</v>
      </c>
      <c r="BB166" s="7"/>
    </row>
    <row r="167" spans="2:54">
      <c r="B167" s="5"/>
      <c r="E167" s="10" t="s">
        <v>50</v>
      </c>
      <c r="BB167" s="7"/>
    </row>
    <row r="168" spans="2:54">
      <c r="B168" s="5"/>
      <c r="J168" s="19">
        <v>73</v>
      </c>
      <c r="K168" s="19"/>
      <c r="L168" s="3" t="s">
        <v>37</v>
      </c>
      <c r="BB168" s="7"/>
    </row>
    <row r="169" spans="2:54">
      <c r="B169" s="5"/>
      <c r="J169" s="15" t="s">
        <v>58</v>
      </c>
      <c r="BB169" s="7"/>
    </row>
    <row r="170" spans="2:54">
      <c r="B170" s="5"/>
      <c r="N170" s="19">
        <v>10</v>
      </c>
      <c r="O170" s="19"/>
      <c r="P170" s="3" t="s">
        <v>37</v>
      </c>
      <c r="BB170" s="7"/>
    </row>
    <row r="171" spans="2:54">
      <c r="B171" s="5"/>
      <c r="M171" s="3" t="s">
        <v>57</v>
      </c>
      <c r="BB171" s="7"/>
    </row>
    <row r="172" spans="2:54">
      <c r="B172" s="5"/>
      <c r="D172" s="3" t="s">
        <v>47</v>
      </c>
      <c r="E172" s="19">
        <v>60</v>
      </c>
      <c r="F172" s="19"/>
      <c r="G172" s="3" t="s">
        <v>37</v>
      </c>
      <c r="BB172" s="7"/>
    </row>
    <row r="173" spans="2:54">
      <c r="B173" s="5"/>
      <c r="N173" s="9" t="s">
        <v>8</v>
      </c>
      <c r="P173" s="20">
        <f>(J168*N170^3/12+J168*N170*(((J168*N170*N170/2+(E172-N170)*J174*((E172-N170)/2+N170))/(J168*N170+(E172-N170)*J174))-N170/2)^2+J174*(E172-N170)^3/12+J174*(E172-N170)*(E172-((J168*N170*N170/2+(E172-N170)*J174*((E172-N170)/2+N170))/(J168*N170+(E172-N170)*J174))-((E172-N170)/2))^2)</f>
        <v>681272.72727272729</v>
      </c>
      <c r="Q173" s="20"/>
      <c r="R173" s="20"/>
      <c r="S173" s="3" t="s">
        <v>9</v>
      </c>
      <c r="U173" s="3" t="s">
        <v>38</v>
      </c>
      <c r="BB173" s="7"/>
    </row>
    <row r="174" spans="2:54">
      <c r="B174" s="5"/>
      <c r="J174" s="19">
        <v>25</v>
      </c>
      <c r="K174" s="19"/>
      <c r="L174" s="3" t="s">
        <v>37</v>
      </c>
      <c r="BB174" s="7"/>
    </row>
    <row r="175" spans="2:54">
      <c r="B175" s="5"/>
      <c r="BB175" s="7"/>
    </row>
    <row r="176" spans="2:54">
      <c r="B176" s="5"/>
      <c r="E176" s="1" t="s">
        <v>15</v>
      </c>
      <c r="F176" s="1"/>
      <c r="G176" s="1"/>
      <c r="H176" s="2">
        <v>25</v>
      </c>
      <c r="I176" s="1" t="s">
        <v>16</v>
      </c>
      <c r="J176" s="1"/>
      <c r="K176" s="1"/>
      <c r="L176" s="1"/>
      <c r="M176" s="1"/>
      <c r="N176" s="1"/>
      <c r="O176" s="1"/>
      <c r="P176" s="1"/>
      <c r="BB176" s="7"/>
    </row>
    <row r="177" spans="2:54">
      <c r="B177" s="5"/>
      <c r="E177" s="3" t="s">
        <v>17</v>
      </c>
      <c r="N177" s="18">
        <v>3250</v>
      </c>
      <c r="O177" s="18"/>
      <c r="P177" s="3" t="s">
        <v>18</v>
      </c>
      <c r="R177" s="3">
        <f>+H176</f>
        <v>25</v>
      </c>
      <c r="S177" s="3" t="s">
        <v>19</v>
      </c>
      <c r="T177" s="18">
        <v>14000</v>
      </c>
      <c r="U177" s="18"/>
      <c r="V177" s="18"/>
      <c r="W177" s="4" t="s">
        <v>12</v>
      </c>
      <c r="X177" s="18">
        <f>+N177*SQRT(R177)+T177</f>
        <v>30250</v>
      </c>
      <c r="Y177" s="18"/>
      <c r="Z177" s="18"/>
      <c r="AA177" s="1" t="s">
        <v>7</v>
      </c>
      <c r="AD177" s="3" t="s">
        <v>20</v>
      </c>
      <c r="BB177" s="7"/>
    </row>
    <row r="178" spans="2:54">
      <c r="B178" s="5"/>
      <c r="E178" s="16" t="s">
        <v>61</v>
      </c>
      <c r="G178" s="4"/>
      <c r="H178" s="4"/>
      <c r="I178" s="4"/>
      <c r="BB178" s="7"/>
    </row>
    <row r="179" spans="2:54">
      <c r="B179" s="5"/>
      <c r="E179" s="9" t="s">
        <v>63</v>
      </c>
      <c r="G179" s="4"/>
      <c r="H179" s="4"/>
      <c r="I179" s="4"/>
      <c r="Q179" s="18">
        <f>+J121*1000</f>
        <v>15000</v>
      </c>
      <c r="R179" s="18"/>
      <c r="S179" s="18"/>
      <c r="T179" s="4" t="s">
        <v>10</v>
      </c>
      <c r="U179" s="18">
        <f>+G129*1000</f>
        <v>700</v>
      </c>
      <c r="V179" s="18"/>
      <c r="W179" s="3" t="s">
        <v>31</v>
      </c>
      <c r="X179" s="3">
        <v>2</v>
      </c>
      <c r="Y179" s="4" t="s">
        <v>10</v>
      </c>
      <c r="Z179" s="18">
        <f>+X177</f>
        <v>30250</v>
      </c>
      <c r="AA179" s="18"/>
      <c r="AB179" s="18"/>
      <c r="AC179" s="4" t="s">
        <v>10</v>
      </c>
      <c r="AD179" s="18">
        <f>+P173</f>
        <v>681272.72727272729</v>
      </c>
      <c r="AE179" s="18"/>
      <c r="AF179" s="18"/>
      <c r="AG179" s="4" t="s">
        <v>10</v>
      </c>
      <c r="AH179" s="18">
        <v>10000</v>
      </c>
      <c r="AI179" s="18"/>
      <c r="AJ179" s="18"/>
      <c r="AK179" s="3" t="s">
        <v>64</v>
      </c>
      <c r="AL179" s="18">
        <f>J131*1000</f>
        <v>1400</v>
      </c>
      <c r="AM179" s="18"/>
      <c r="AN179" s="18"/>
      <c r="AO179" s="4" t="s">
        <v>65</v>
      </c>
      <c r="AP179" s="18">
        <f>+G129*1000</f>
        <v>700</v>
      </c>
      <c r="AQ179" s="18"/>
      <c r="AR179" s="3" t="s">
        <v>40</v>
      </c>
      <c r="AS179" s="3">
        <v>3</v>
      </c>
      <c r="AT179" s="3" t="s">
        <v>13</v>
      </c>
      <c r="AU179" s="18">
        <f>Q179*U179^2/(X179*Z179*AD179*AH179)*(AL179-AP179/AS179)</f>
        <v>2.0804522405803431E-2</v>
      </c>
      <c r="AV179" s="18"/>
      <c r="AW179" s="18"/>
      <c r="AX179" s="3" t="s">
        <v>14</v>
      </c>
      <c r="BB179" s="7"/>
    </row>
    <row r="180" spans="2:54">
      <c r="B180" s="5"/>
      <c r="E180" s="9" t="s">
        <v>62</v>
      </c>
      <c r="M180" s="18">
        <f>+J121*1000</f>
        <v>15000</v>
      </c>
      <c r="N180" s="18"/>
      <c r="O180" s="18"/>
      <c r="P180" s="4" t="s">
        <v>10</v>
      </c>
      <c r="Q180" s="18">
        <f>+G129*1000</f>
        <v>700</v>
      </c>
      <c r="R180" s="18"/>
      <c r="S180" s="3" t="s">
        <v>31</v>
      </c>
      <c r="T180" s="3">
        <v>2</v>
      </c>
      <c r="U180" s="4" t="s">
        <v>10</v>
      </c>
      <c r="V180" s="18">
        <f>+Z179</f>
        <v>30250</v>
      </c>
      <c r="W180" s="18"/>
      <c r="X180" s="18"/>
      <c r="Y180" s="4" t="s">
        <v>10</v>
      </c>
      <c r="Z180" s="18">
        <f>+AD179</f>
        <v>681272.72727272729</v>
      </c>
      <c r="AA180" s="18"/>
      <c r="AB180" s="18"/>
      <c r="AC180" s="4" t="s">
        <v>10</v>
      </c>
      <c r="AD180" s="18">
        <v>10000</v>
      </c>
      <c r="AE180" s="18"/>
      <c r="AF180" s="18"/>
      <c r="AG180" s="3" t="s">
        <v>13</v>
      </c>
      <c r="AH180" s="18">
        <f>M180*Q180^2/(T180*V180*Z180*AD180)</f>
        <v>1.783244777640294E-5</v>
      </c>
      <c r="AI180" s="18"/>
      <c r="AJ180" s="18"/>
      <c r="AK180" s="3" t="s">
        <v>27</v>
      </c>
      <c r="AM180" s="18">
        <f>DEGREES(AH180)</f>
        <v>1.021723995975338E-3</v>
      </c>
      <c r="AN180" s="18"/>
      <c r="AO180" s="18"/>
      <c r="AP180" s="9" t="s">
        <v>28</v>
      </c>
      <c r="BB180" s="7"/>
    </row>
    <row r="181" spans="2:54">
      <c r="B181" s="5"/>
      <c r="E181" s="16" t="s">
        <v>60</v>
      </c>
      <c r="G181" s="4"/>
      <c r="H181" s="4"/>
      <c r="I181" s="4"/>
      <c r="BB181" s="7"/>
    </row>
    <row r="182" spans="2:54">
      <c r="B182" s="5"/>
      <c r="E182" s="9" t="s">
        <v>29</v>
      </c>
      <c r="M182" s="18">
        <f>+P121*1000</f>
        <v>25000</v>
      </c>
      <c r="N182" s="18"/>
      <c r="O182" s="18"/>
      <c r="P182" s="4" t="s">
        <v>10</v>
      </c>
      <c r="Q182" s="18">
        <f>J131*1000</f>
        <v>1400</v>
      </c>
      <c r="R182" s="18"/>
      <c r="S182" s="3" t="s">
        <v>26</v>
      </c>
      <c r="T182" s="3">
        <v>3</v>
      </c>
      <c r="U182" s="4" t="s">
        <v>10</v>
      </c>
      <c r="V182" s="18">
        <f>+X177</f>
        <v>30250</v>
      </c>
      <c r="W182" s="18"/>
      <c r="X182" s="18"/>
      <c r="Y182" s="4" t="s">
        <v>10</v>
      </c>
      <c r="Z182" s="18">
        <f>+P173</f>
        <v>681272.72727272729</v>
      </c>
      <c r="AA182" s="18"/>
      <c r="AB182" s="18"/>
      <c r="AC182" s="4" t="s">
        <v>10</v>
      </c>
      <c r="AD182" s="18">
        <v>10000</v>
      </c>
      <c r="AE182" s="18"/>
      <c r="AF182" s="18"/>
      <c r="AG182" s="3" t="s">
        <v>13</v>
      </c>
      <c r="AH182" s="18">
        <f>M182*Q182^3/(T182*V182*Z182*AD182)</f>
        <v>0.11095745283095163</v>
      </c>
      <c r="AI182" s="18"/>
      <c r="AJ182" s="18"/>
      <c r="AK182" s="3" t="s">
        <v>14</v>
      </c>
      <c r="BB182" s="7"/>
    </row>
    <row r="183" spans="2:54">
      <c r="B183" s="5"/>
      <c r="E183" s="9" t="s">
        <v>30</v>
      </c>
      <c r="M183" s="18">
        <f>+M182</f>
        <v>25000</v>
      </c>
      <c r="N183" s="18"/>
      <c r="O183" s="18"/>
      <c r="P183" s="4" t="s">
        <v>10</v>
      </c>
      <c r="Q183" s="18">
        <f>J131*1000</f>
        <v>1400</v>
      </c>
      <c r="R183" s="18"/>
      <c r="S183" s="3" t="s">
        <v>31</v>
      </c>
      <c r="T183" s="3">
        <v>2</v>
      </c>
      <c r="U183" s="4" t="s">
        <v>10</v>
      </c>
      <c r="V183" s="18">
        <f>+V182</f>
        <v>30250</v>
      </c>
      <c r="W183" s="18"/>
      <c r="X183" s="18"/>
      <c r="Y183" s="4" t="s">
        <v>10</v>
      </c>
      <c r="Z183" s="18">
        <f>+Z182</f>
        <v>681272.72727272729</v>
      </c>
      <c r="AA183" s="18"/>
      <c r="AB183" s="18"/>
      <c r="AC183" s="4" t="s">
        <v>10</v>
      </c>
      <c r="AD183" s="18">
        <v>10000</v>
      </c>
      <c r="AE183" s="18"/>
      <c r="AF183" s="18"/>
      <c r="AG183" s="3" t="s">
        <v>13</v>
      </c>
      <c r="AH183" s="18">
        <f>M183*Q183^2/(T183*V183*Z183*AD183)</f>
        <v>1.188829851760196E-4</v>
      </c>
      <c r="AI183" s="18"/>
      <c r="AJ183" s="18"/>
      <c r="AK183" s="3" t="s">
        <v>27</v>
      </c>
      <c r="AM183" s="18">
        <f>DEGREES(AH183)</f>
        <v>6.8114933065022533E-3</v>
      </c>
      <c r="AN183" s="18"/>
      <c r="AO183" s="18"/>
      <c r="AP183" s="9" t="s">
        <v>28</v>
      </c>
      <c r="BB183" s="7"/>
    </row>
    <row r="184" spans="2:54">
      <c r="B184" s="5"/>
      <c r="E184" s="16" t="s">
        <v>59</v>
      </c>
      <c r="N184" s="4"/>
      <c r="O184" s="4"/>
      <c r="T184" s="4"/>
      <c r="U184" s="4"/>
      <c r="V184" s="4"/>
      <c r="W184" s="4"/>
      <c r="X184" s="4"/>
      <c r="Y184" s="4"/>
      <c r="Z184" s="4"/>
      <c r="AA184" s="1"/>
      <c r="BB184" s="7"/>
    </row>
    <row r="185" spans="2:54">
      <c r="B185" s="5"/>
      <c r="E185" s="9" t="s">
        <v>24</v>
      </c>
      <c r="M185" s="18">
        <f>+E122</f>
        <v>150</v>
      </c>
      <c r="N185" s="18"/>
      <c r="O185" s="4" t="s">
        <v>10</v>
      </c>
      <c r="P185" s="18">
        <f>+J131*1000</f>
        <v>1400</v>
      </c>
      <c r="Q185" s="18"/>
      <c r="R185" s="3" t="s">
        <v>11</v>
      </c>
      <c r="S185" s="3">
        <v>8</v>
      </c>
      <c r="T185" s="4" t="s">
        <v>10</v>
      </c>
      <c r="U185" s="18">
        <f>+X177</f>
        <v>30250</v>
      </c>
      <c r="V185" s="18"/>
      <c r="W185" s="18"/>
      <c r="X185" s="4" t="s">
        <v>10</v>
      </c>
      <c r="Y185" s="18">
        <f>+P173</f>
        <v>681272.72727272729</v>
      </c>
      <c r="Z185" s="18"/>
      <c r="AA185" s="18"/>
      <c r="AB185" s="4" t="s">
        <v>10</v>
      </c>
      <c r="AC185" s="18">
        <v>10000</v>
      </c>
      <c r="AD185" s="18"/>
      <c r="AE185" s="18"/>
      <c r="AF185" s="3" t="s">
        <v>13</v>
      </c>
      <c r="AG185" s="18">
        <f>M185*P185^4/(S185*U185*Y185*AC185)</f>
        <v>0.34951597641749765</v>
      </c>
      <c r="AH185" s="18"/>
      <c r="AI185" s="18"/>
      <c r="AJ185" s="3" t="s">
        <v>14</v>
      </c>
      <c r="BB185" s="7"/>
    </row>
    <row r="186" spans="2:54">
      <c r="B186" s="5"/>
      <c r="E186" s="9" t="s">
        <v>25</v>
      </c>
      <c r="M186" s="18">
        <f>+M185</f>
        <v>150</v>
      </c>
      <c r="N186" s="18"/>
      <c r="O186" s="4" t="s">
        <v>10</v>
      </c>
      <c r="P186" s="18">
        <f>+P185</f>
        <v>1400</v>
      </c>
      <c r="Q186" s="18"/>
      <c r="R186" s="3" t="s">
        <v>26</v>
      </c>
      <c r="S186" s="3">
        <v>6</v>
      </c>
      <c r="T186" s="4" t="s">
        <v>10</v>
      </c>
      <c r="U186" s="18">
        <f>+U185</f>
        <v>30250</v>
      </c>
      <c r="V186" s="18"/>
      <c r="W186" s="18"/>
      <c r="X186" s="4" t="s">
        <v>10</v>
      </c>
      <c r="Y186" s="18">
        <f>+Y185</f>
        <v>681272.72727272729</v>
      </c>
      <c r="Z186" s="18"/>
      <c r="AA186" s="18"/>
      <c r="AB186" s="4" t="s">
        <v>10</v>
      </c>
      <c r="AC186" s="18">
        <v>10000</v>
      </c>
      <c r="AD186" s="18"/>
      <c r="AE186" s="18"/>
      <c r="AF186" s="3" t="s">
        <v>13</v>
      </c>
      <c r="AG186" s="18">
        <f>M186*P186^3/(S186*U186*Y186*AC186)</f>
        <v>3.3287235849285488E-4</v>
      </c>
      <c r="AH186" s="18"/>
      <c r="AI186" s="18"/>
      <c r="AJ186" s="3" t="s">
        <v>27</v>
      </c>
      <c r="AL186" s="18">
        <f>DEGREES(AG186)</f>
        <v>1.9072181258206308E-2</v>
      </c>
      <c r="AM186" s="18"/>
      <c r="AN186" s="18"/>
      <c r="AO186" s="9" t="s">
        <v>28</v>
      </c>
      <c r="BB186" s="7"/>
    </row>
    <row r="187" spans="2:54">
      <c r="B187" s="5"/>
      <c r="E187" s="16" t="s">
        <v>66</v>
      </c>
      <c r="M187" s="4"/>
      <c r="N187" s="4"/>
      <c r="O187" s="4"/>
      <c r="P187" s="4"/>
      <c r="Q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G187" s="4"/>
      <c r="AH187" s="4"/>
      <c r="AI187" s="4"/>
      <c r="AL187" s="4"/>
      <c r="AM187" s="4"/>
      <c r="AN187" s="4"/>
      <c r="AO187" s="9"/>
      <c r="BB187" s="7"/>
    </row>
    <row r="188" spans="2:54">
      <c r="B188" s="5"/>
      <c r="E188" s="9" t="s">
        <v>67</v>
      </c>
      <c r="K188" s="18">
        <f>+AH180</f>
        <v>1.783244777640294E-5</v>
      </c>
      <c r="L188" s="18"/>
      <c r="M188" s="18"/>
      <c r="N188" s="4" t="s">
        <v>68</v>
      </c>
      <c r="O188" s="18">
        <f>+AH183</f>
        <v>1.188829851760196E-4</v>
      </c>
      <c r="P188" s="18"/>
      <c r="Q188" s="18"/>
      <c r="R188" s="4" t="s">
        <v>68</v>
      </c>
      <c r="S188" s="18">
        <f>+AG186</f>
        <v>3.3287235849285488E-4</v>
      </c>
      <c r="T188" s="18"/>
      <c r="U188" s="18"/>
      <c r="V188" s="4" t="s">
        <v>12</v>
      </c>
      <c r="W188" s="18">
        <f>+K188+O188+S188</f>
        <v>4.6958779144527741E-4</v>
      </c>
      <c r="X188" s="18"/>
      <c r="Y188" s="18"/>
      <c r="Z188" s="3" t="s">
        <v>27</v>
      </c>
      <c r="AB188" s="18">
        <f>DEGREES(W188)</f>
        <v>2.6905398560683899E-2</v>
      </c>
      <c r="AC188" s="18"/>
      <c r="AD188" s="18"/>
      <c r="AE188" s="9" t="s">
        <v>28</v>
      </c>
      <c r="AI188" s="4"/>
      <c r="AJ188" s="3" t="s">
        <v>73</v>
      </c>
      <c r="AL188" s="4"/>
      <c r="AM188" s="4"/>
      <c r="AN188" s="4"/>
      <c r="AO188" s="9"/>
      <c r="BB188" s="7"/>
    </row>
    <row r="189" spans="2:54">
      <c r="B189" s="5"/>
      <c r="E189" s="16" t="s">
        <v>69</v>
      </c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AB189" s="4"/>
      <c r="AC189" s="4"/>
      <c r="AD189" s="4"/>
      <c r="AE189" s="9"/>
      <c r="AI189" s="4"/>
      <c r="AL189" s="4"/>
      <c r="AM189" s="4"/>
      <c r="AN189" s="4"/>
      <c r="AO189" s="9"/>
      <c r="BB189" s="7"/>
    </row>
    <row r="190" spans="2:54">
      <c r="B190" s="5"/>
      <c r="E190" s="9" t="s">
        <v>70</v>
      </c>
      <c r="K190" s="18">
        <f>+AU179</f>
        <v>2.0804522405803431E-2</v>
      </c>
      <c r="L190" s="18"/>
      <c r="M190" s="18"/>
      <c r="N190" s="4" t="s">
        <v>68</v>
      </c>
      <c r="O190" s="18">
        <f>+AH182</f>
        <v>0.11095745283095163</v>
      </c>
      <c r="P190" s="18"/>
      <c r="Q190" s="18"/>
      <c r="R190" s="4" t="s">
        <v>68</v>
      </c>
      <c r="S190" s="18">
        <f>+AG185</f>
        <v>0.34951597641749765</v>
      </c>
      <c r="T190" s="18"/>
      <c r="U190" s="18"/>
      <c r="V190" s="4" t="s">
        <v>12</v>
      </c>
      <c r="W190" s="18">
        <f>+K190+O190+S190</f>
        <v>0.48127795165425269</v>
      </c>
      <c r="X190" s="18"/>
      <c r="Y190" s="18"/>
      <c r="Z190" s="3" t="s">
        <v>14</v>
      </c>
      <c r="AB190" s="4"/>
      <c r="AC190" s="3" t="s">
        <v>74</v>
      </c>
      <c r="AD190" s="4"/>
      <c r="AE190" s="9"/>
      <c r="AI190" s="4"/>
      <c r="AL190" s="4"/>
      <c r="AM190" s="4"/>
      <c r="AN190" s="4"/>
      <c r="AO190" s="9"/>
      <c r="BB190" s="7"/>
    </row>
    <row r="191" spans="2:54">
      <c r="B191" s="5"/>
      <c r="E191" s="3" t="s">
        <v>48</v>
      </c>
      <c r="BB191" s="7"/>
    </row>
    <row r="192" spans="2:54">
      <c r="B192" s="5"/>
      <c r="E192" s="3" t="s">
        <v>42</v>
      </c>
      <c r="H192" s="18">
        <f>+J131*100</f>
        <v>140</v>
      </c>
      <c r="I192" s="18"/>
      <c r="J192" s="3" t="s">
        <v>40</v>
      </c>
      <c r="K192" s="3">
        <v>5</v>
      </c>
      <c r="L192" s="4" t="s">
        <v>12</v>
      </c>
      <c r="M192" s="18">
        <f>+H192/K192</f>
        <v>28</v>
      </c>
      <c r="N192" s="18"/>
      <c r="O192" s="3" t="s">
        <v>37</v>
      </c>
      <c r="Q192" s="3" t="str">
        <f>IF(M192&lt;T192,"&lt;","&gt;")</f>
        <v>&lt;</v>
      </c>
      <c r="R192" s="3" t="s">
        <v>43</v>
      </c>
      <c r="T192" s="18">
        <f>+E172</f>
        <v>60</v>
      </c>
      <c r="U192" s="18"/>
      <c r="V192" s="3" t="s">
        <v>37</v>
      </c>
      <c r="X192" s="6" t="str">
        <f>IF(M192&lt;T192,"uygun.","uygun değil.")</f>
        <v>uygun.</v>
      </c>
      <c r="BB192" s="7"/>
    </row>
    <row r="193" spans="2:54" ht="12" thickBot="1">
      <c r="B193" s="11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3"/>
    </row>
  </sheetData>
  <sheetProtection algorithmName="SHA-512" hashValue="g+hoz+z/h0egunxgik3nqPSnpXOcBnA9/REpJJh+EzdPP5lMKqAQbuMUOo13U4TYWH13o3w57FeYnu3xWxutYA==" saltValue="1HpRpt+CGHjMqxb29UfATA==" spinCount="100000" sheet="1" objects="1" scenarios="1"/>
  <mergeCells count="404">
    <mergeCell ref="AB188:AD188"/>
    <mergeCell ref="K190:M190"/>
    <mergeCell ref="O190:Q190"/>
    <mergeCell ref="S190:U190"/>
    <mergeCell ref="W190:Y190"/>
    <mergeCell ref="AD182:AF182"/>
    <mergeCell ref="AH182:AJ182"/>
    <mergeCell ref="M183:O183"/>
    <mergeCell ref="Q183:R183"/>
    <mergeCell ref="V183:X183"/>
    <mergeCell ref="Z183:AB183"/>
    <mergeCell ref="AD183:AF183"/>
    <mergeCell ref="AH183:AJ183"/>
    <mergeCell ref="AC185:AE185"/>
    <mergeCell ref="AG185:AI185"/>
    <mergeCell ref="P186:Q186"/>
    <mergeCell ref="U186:W186"/>
    <mergeCell ref="Y186:AA186"/>
    <mergeCell ref="AC186:AE186"/>
    <mergeCell ref="AG186:AI186"/>
    <mergeCell ref="AP179:AQ179"/>
    <mergeCell ref="AU179:AW179"/>
    <mergeCell ref="M180:O180"/>
    <mergeCell ref="Q180:R180"/>
    <mergeCell ref="V180:X180"/>
    <mergeCell ref="Z180:AB180"/>
    <mergeCell ref="AD180:AF180"/>
    <mergeCell ref="AH180:AJ180"/>
    <mergeCell ref="AM180:AO180"/>
    <mergeCell ref="AH154:AJ154"/>
    <mergeCell ref="AL154:AN154"/>
    <mergeCell ref="AP154:AQ154"/>
    <mergeCell ref="AU154:AW154"/>
    <mergeCell ref="K163:M163"/>
    <mergeCell ref="O163:Q163"/>
    <mergeCell ref="S163:U163"/>
    <mergeCell ref="W163:Y163"/>
    <mergeCell ref="AB163:AD163"/>
    <mergeCell ref="AH157:AJ157"/>
    <mergeCell ref="M158:O158"/>
    <mergeCell ref="Q158:R158"/>
    <mergeCell ref="V158:X158"/>
    <mergeCell ref="Z158:AB158"/>
    <mergeCell ref="AD158:AF158"/>
    <mergeCell ref="AH158:AJ158"/>
    <mergeCell ref="AM158:AO158"/>
    <mergeCell ref="M155:O155"/>
    <mergeCell ref="Q155:R155"/>
    <mergeCell ref="V155:X155"/>
    <mergeCell ref="Z155:AB155"/>
    <mergeCell ref="AD155:AF155"/>
    <mergeCell ref="AH155:AJ155"/>
    <mergeCell ref="AM155:AO155"/>
    <mergeCell ref="H192:I192"/>
    <mergeCell ref="M192:N192"/>
    <mergeCell ref="T192:U192"/>
    <mergeCell ref="J121:K121"/>
    <mergeCell ref="P121:Q121"/>
    <mergeCell ref="G129:H129"/>
    <mergeCell ref="M129:N129"/>
    <mergeCell ref="M157:O157"/>
    <mergeCell ref="Q157:R157"/>
    <mergeCell ref="Q154:S154"/>
    <mergeCell ref="U154:V154"/>
    <mergeCell ref="K165:M165"/>
    <mergeCell ref="O165:Q165"/>
    <mergeCell ref="S165:U165"/>
    <mergeCell ref="Q179:S179"/>
    <mergeCell ref="U179:V179"/>
    <mergeCell ref="M182:O182"/>
    <mergeCell ref="Q182:R182"/>
    <mergeCell ref="V182:X182"/>
    <mergeCell ref="K188:M188"/>
    <mergeCell ref="O188:Q188"/>
    <mergeCell ref="S188:U188"/>
    <mergeCell ref="W188:Y188"/>
    <mergeCell ref="M186:N186"/>
    <mergeCell ref="AL186:AN186"/>
    <mergeCell ref="J168:K168"/>
    <mergeCell ref="N170:O170"/>
    <mergeCell ref="E172:F172"/>
    <mergeCell ref="P173:R173"/>
    <mergeCell ref="J174:K174"/>
    <mergeCell ref="N177:O177"/>
    <mergeCell ref="T177:V177"/>
    <mergeCell ref="X177:Z177"/>
    <mergeCell ref="M185:N185"/>
    <mergeCell ref="P185:Q185"/>
    <mergeCell ref="U185:W185"/>
    <mergeCell ref="Y185:AA185"/>
    <mergeCell ref="Z179:AB179"/>
    <mergeCell ref="Z182:AB182"/>
    <mergeCell ref="AM183:AO183"/>
    <mergeCell ref="AD179:AF179"/>
    <mergeCell ref="AH179:AJ179"/>
    <mergeCell ref="AL179:AN179"/>
    <mergeCell ref="AG160:AI160"/>
    <mergeCell ref="M161:N161"/>
    <mergeCell ref="P161:Q161"/>
    <mergeCell ref="U161:W161"/>
    <mergeCell ref="Y161:AA161"/>
    <mergeCell ref="AC161:AE161"/>
    <mergeCell ref="AG161:AI161"/>
    <mergeCell ref="AL161:AN161"/>
    <mergeCell ref="I166:J166"/>
    <mergeCell ref="L166:M166"/>
    <mergeCell ref="O166:P166"/>
    <mergeCell ref="R166:T166"/>
    <mergeCell ref="Z166:AB166"/>
    <mergeCell ref="W165:Y165"/>
    <mergeCell ref="E122:F122"/>
    <mergeCell ref="J131:K131"/>
    <mergeCell ref="G151:I151"/>
    <mergeCell ref="G152:I152"/>
    <mergeCell ref="M160:N160"/>
    <mergeCell ref="P160:Q160"/>
    <mergeCell ref="U160:W160"/>
    <mergeCell ref="Y160:AA160"/>
    <mergeCell ref="AC160:AE160"/>
    <mergeCell ref="V157:X157"/>
    <mergeCell ref="Z157:AB157"/>
    <mergeCell ref="AD157:AF157"/>
    <mergeCell ref="Z154:AB154"/>
    <mergeCell ref="AD154:AF154"/>
    <mergeCell ref="AD137:AF137"/>
    <mergeCell ref="M140:O140"/>
    <mergeCell ref="Q140:R140"/>
    <mergeCell ref="V140:X140"/>
    <mergeCell ref="Z140:AB140"/>
    <mergeCell ref="AD140:AF140"/>
    <mergeCell ref="M144:N144"/>
    <mergeCell ref="P144:Q144"/>
    <mergeCell ref="U144:W144"/>
    <mergeCell ref="Y144:AA144"/>
    <mergeCell ref="B2:BB2"/>
    <mergeCell ref="I102:J102"/>
    <mergeCell ref="L102:M102"/>
    <mergeCell ref="O102:P102"/>
    <mergeCell ref="R102:T102"/>
    <mergeCell ref="Z102:AB102"/>
    <mergeCell ref="H41:I41"/>
    <mergeCell ref="M41:N41"/>
    <mergeCell ref="T41:U41"/>
    <mergeCell ref="H79:I79"/>
    <mergeCell ref="M79:N79"/>
    <mergeCell ref="T79:U79"/>
    <mergeCell ref="I26:J26"/>
    <mergeCell ref="L26:M26"/>
    <mergeCell ref="O26:P26"/>
    <mergeCell ref="R26:T26"/>
    <mergeCell ref="Z26:AB26"/>
    <mergeCell ref="I64:J64"/>
    <mergeCell ref="L64:M64"/>
    <mergeCell ref="O64:P64"/>
    <mergeCell ref="R64:T64"/>
    <mergeCell ref="AH77:AJ77"/>
    <mergeCell ref="AM77:AO77"/>
    <mergeCell ref="Q83:R83"/>
    <mergeCell ref="AN115:AP115"/>
    <mergeCell ref="M62:O62"/>
    <mergeCell ref="M63:O63"/>
    <mergeCell ref="M76:O76"/>
    <mergeCell ref="M77:O77"/>
    <mergeCell ref="P100:R100"/>
    <mergeCell ref="O101:Q101"/>
    <mergeCell ref="P114:R114"/>
    <mergeCell ref="P115:R115"/>
    <mergeCell ref="M115:N115"/>
    <mergeCell ref="T115:U115"/>
    <mergeCell ref="W115:Y115"/>
    <mergeCell ref="AA115:AC115"/>
    <mergeCell ref="AE115:AG115"/>
    <mergeCell ref="AI115:AK115"/>
    <mergeCell ref="AM101:AO101"/>
    <mergeCell ref="N113:O113"/>
    <mergeCell ref="T113:V113"/>
    <mergeCell ref="X113:Z113"/>
    <mergeCell ref="M114:N114"/>
    <mergeCell ref="T114:U114"/>
    <mergeCell ref="Y114:AA114"/>
    <mergeCell ref="AC114:AE114"/>
    <mergeCell ref="AG114:AI114"/>
    <mergeCell ref="AK114:AM114"/>
    <mergeCell ref="L101:M101"/>
    <mergeCell ref="S101:T101"/>
    <mergeCell ref="V101:X101"/>
    <mergeCell ref="Z101:AB101"/>
    <mergeCell ref="AD101:AF101"/>
    <mergeCell ref="AH101:AJ101"/>
    <mergeCell ref="T100:U100"/>
    <mergeCell ref="Y100:AA100"/>
    <mergeCell ref="AC100:AE100"/>
    <mergeCell ref="AG100:AI100"/>
    <mergeCell ref="AK100:AM100"/>
    <mergeCell ref="AM63:AO63"/>
    <mergeCell ref="Q77:R77"/>
    <mergeCell ref="V77:X77"/>
    <mergeCell ref="Z77:AB77"/>
    <mergeCell ref="AD77:AF77"/>
    <mergeCell ref="Z76:AB76"/>
    <mergeCell ref="AD76:AF76"/>
    <mergeCell ref="J66:K66"/>
    <mergeCell ref="N68:O68"/>
    <mergeCell ref="AH76:AJ76"/>
    <mergeCell ref="N75:O75"/>
    <mergeCell ref="T75:V75"/>
    <mergeCell ref="X75:Z75"/>
    <mergeCell ref="Q76:R76"/>
    <mergeCell ref="V76:X76"/>
    <mergeCell ref="J72:K72"/>
    <mergeCell ref="Z64:AB64"/>
    <mergeCell ref="U39:W39"/>
    <mergeCell ref="Y39:AA39"/>
    <mergeCell ref="AC39:AE39"/>
    <mergeCell ref="AG39:AI39"/>
    <mergeCell ref="AL39:AN39"/>
    <mergeCell ref="AC38:AE38"/>
    <mergeCell ref="AG38:AI38"/>
    <mergeCell ref="M25:N25"/>
    <mergeCell ref="P25:Q25"/>
    <mergeCell ref="U25:W25"/>
    <mergeCell ref="Y25:AA25"/>
    <mergeCell ref="AC25:AE25"/>
    <mergeCell ref="AG25:AI25"/>
    <mergeCell ref="N30:O30"/>
    <mergeCell ref="P33:R33"/>
    <mergeCell ref="M38:N38"/>
    <mergeCell ref="P38:Q38"/>
    <mergeCell ref="U38:W38"/>
    <mergeCell ref="Y38:AA38"/>
    <mergeCell ref="E108:F108"/>
    <mergeCell ref="P109:R109"/>
    <mergeCell ref="J110:K110"/>
    <mergeCell ref="I6:J6"/>
    <mergeCell ref="J13:K13"/>
    <mergeCell ref="G23:I23"/>
    <mergeCell ref="G22:I22"/>
    <mergeCell ref="M24:N24"/>
    <mergeCell ref="P24:Q24"/>
    <mergeCell ref="G60:I60"/>
    <mergeCell ref="J51:K51"/>
    <mergeCell ref="G61:I61"/>
    <mergeCell ref="Q62:R62"/>
    <mergeCell ref="J89:K89"/>
    <mergeCell ref="G99:I99"/>
    <mergeCell ref="M100:N100"/>
    <mergeCell ref="J28:K28"/>
    <mergeCell ref="E32:F32"/>
    <mergeCell ref="J34:K34"/>
    <mergeCell ref="G16:I16"/>
    <mergeCell ref="G17:I17"/>
    <mergeCell ref="M18:N18"/>
    <mergeCell ref="N37:O37"/>
    <mergeCell ref="E70:F70"/>
    <mergeCell ref="P18:Q18"/>
    <mergeCell ref="U18:W18"/>
    <mergeCell ref="Y18:AA18"/>
    <mergeCell ref="AC18:AE18"/>
    <mergeCell ref="AG18:AI18"/>
    <mergeCell ref="M19:N19"/>
    <mergeCell ref="P19:Q19"/>
    <mergeCell ref="U19:W19"/>
    <mergeCell ref="Y19:AA19"/>
    <mergeCell ref="AC19:AE19"/>
    <mergeCell ref="AG19:AI19"/>
    <mergeCell ref="AM11:AQ11"/>
    <mergeCell ref="AR11:AT11"/>
    <mergeCell ref="AU11:AW11"/>
    <mergeCell ref="AX11:AZ11"/>
    <mergeCell ref="AM12:AQ12"/>
    <mergeCell ref="AR12:AT12"/>
    <mergeCell ref="AU12:AW12"/>
    <mergeCell ref="AX12:AZ12"/>
    <mergeCell ref="AM13:AZ15"/>
    <mergeCell ref="AM4:AQ9"/>
    <mergeCell ref="AR4:AW4"/>
    <mergeCell ref="AX4:AZ9"/>
    <mergeCell ref="AR5:AT9"/>
    <mergeCell ref="AU5:AW9"/>
    <mergeCell ref="AM10:AQ10"/>
    <mergeCell ref="AR10:AT10"/>
    <mergeCell ref="AU10:AW10"/>
    <mergeCell ref="AX10:AZ10"/>
    <mergeCell ref="G54:I54"/>
    <mergeCell ref="G55:I55"/>
    <mergeCell ref="M56:O56"/>
    <mergeCell ref="Q56:R56"/>
    <mergeCell ref="V56:X56"/>
    <mergeCell ref="Z56:AB56"/>
    <mergeCell ref="AD56:AF56"/>
    <mergeCell ref="AH56:AJ56"/>
    <mergeCell ref="AL19:AN19"/>
    <mergeCell ref="I20:J20"/>
    <mergeCell ref="L20:M20"/>
    <mergeCell ref="O20:P20"/>
    <mergeCell ref="R20:T20"/>
    <mergeCell ref="Z20:AB20"/>
    <mergeCell ref="U24:W24"/>
    <mergeCell ref="Y24:AA24"/>
    <mergeCell ref="AC24:AE24"/>
    <mergeCell ref="AG24:AI24"/>
    <mergeCell ref="T37:V37"/>
    <mergeCell ref="X37:Z37"/>
    <mergeCell ref="P45:Q45"/>
    <mergeCell ref="AL25:AN25"/>
    <mergeCell ref="M39:N39"/>
    <mergeCell ref="P39:Q39"/>
    <mergeCell ref="AH57:AJ57"/>
    <mergeCell ref="AM57:AO57"/>
    <mergeCell ref="I58:J58"/>
    <mergeCell ref="L58:M58"/>
    <mergeCell ref="O58:P58"/>
    <mergeCell ref="R58:T58"/>
    <mergeCell ref="Z58:AB58"/>
    <mergeCell ref="G92:I92"/>
    <mergeCell ref="G93:I93"/>
    <mergeCell ref="P71:R71"/>
    <mergeCell ref="Q63:R63"/>
    <mergeCell ref="AD62:AF62"/>
    <mergeCell ref="AH62:AJ62"/>
    <mergeCell ref="V63:X63"/>
    <mergeCell ref="Z63:AB63"/>
    <mergeCell ref="AD63:AF63"/>
    <mergeCell ref="AH63:AJ63"/>
    <mergeCell ref="V62:X62"/>
    <mergeCell ref="Z62:AB62"/>
    <mergeCell ref="M57:O57"/>
    <mergeCell ref="Q57:R57"/>
    <mergeCell ref="V57:X57"/>
    <mergeCell ref="Z57:AB57"/>
    <mergeCell ref="AD57:AF57"/>
    <mergeCell ref="AK94:AM94"/>
    <mergeCell ref="L95:M95"/>
    <mergeCell ref="O95:Q95"/>
    <mergeCell ref="S95:T95"/>
    <mergeCell ref="V95:X95"/>
    <mergeCell ref="Z95:AB95"/>
    <mergeCell ref="AD95:AF95"/>
    <mergeCell ref="AH95:AJ95"/>
    <mergeCell ref="AM95:AO95"/>
    <mergeCell ref="M94:N94"/>
    <mergeCell ref="P94:R94"/>
    <mergeCell ref="T94:U94"/>
    <mergeCell ref="Y94:AA94"/>
    <mergeCell ref="AC94:AE94"/>
    <mergeCell ref="AG94:AI94"/>
    <mergeCell ref="I96:J96"/>
    <mergeCell ref="L96:M96"/>
    <mergeCell ref="O96:P96"/>
    <mergeCell ref="R96:T96"/>
    <mergeCell ref="Z96:AB96"/>
    <mergeCell ref="G134:I134"/>
    <mergeCell ref="G135:I135"/>
    <mergeCell ref="Q137:S137"/>
    <mergeCell ref="U137:V137"/>
    <mergeCell ref="Z137:AB137"/>
    <mergeCell ref="J104:K104"/>
    <mergeCell ref="N106:O106"/>
    <mergeCell ref="H117:I117"/>
    <mergeCell ref="M117:N117"/>
    <mergeCell ref="T117:U117"/>
    <mergeCell ref="G98:I98"/>
    <mergeCell ref="AH137:AJ137"/>
    <mergeCell ref="AL137:AN137"/>
    <mergeCell ref="AP137:AQ137"/>
    <mergeCell ref="AU137:AW137"/>
    <mergeCell ref="M138:O138"/>
    <mergeCell ref="Q138:R138"/>
    <mergeCell ref="V138:X138"/>
    <mergeCell ref="Z138:AB138"/>
    <mergeCell ref="AD138:AF138"/>
    <mergeCell ref="AH138:AJ138"/>
    <mergeCell ref="AM138:AO138"/>
    <mergeCell ref="AH140:AJ140"/>
    <mergeCell ref="M141:O141"/>
    <mergeCell ref="Q141:R141"/>
    <mergeCell ref="V141:X141"/>
    <mergeCell ref="Z141:AB141"/>
    <mergeCell ref="AD141:AF141"/>
    <mergeCell ref="AH141:AJ141"/>
    <mergeCell ref="AM141:AO141"/>
    <mergeCell ref="M143:N143"/>
    <mergeCell ref="P143:Q143"/>
    <mergeCell ref="U143:W143"/>
    <mergeCell ref="Y143:AA143"/>
    <mergeCell ref="AC143:AE143"/>
    <mergeCell ref="AG143:AI143"/>
    <mergeCell ref="I149:J149"/>
    <mergeCell ref="L149:M149"/>
    <mergeCell ref="O149:P149"/>
    <mergeCell ref="R149:T149"/>
    <mergeCell ref="Z149:AB149"/>
    <mergeCell ref="AC144:AE144"/>
    <mergeCell ref="AG144:AI144"/>
    <mergeCell ref="AL144:AN144"/>
    <mergeCell ref="K146:M146"/>
    <mergeCell ref="O146:Q146"/>
    <mergeCell ref="S146:U146"/>
    <mergeCell ref="W146:Y146"/>
    <mergeCell ref="AB146:AD146"/>
    <mergeCell ref="K148:M148"/>
    <mergeCell ref="O148:Q148"/>
    <mergeCell ref="S148:U148"/>
    <mergeCell ref="W148:Y14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2019-05-30T13:39:31Z</dcterms:created>
  <dcterms:modified xsi:type="dcterms:W3CDTF">2024-04-09T07:12:54Z</dcterms:modified>
</cp:coreProperties>
</file>