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 codeName="{00CF4601-37BD-836D-55AB-7E336CB4BC7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rca\Documents\ozel\satıs\yeni_yönetmelige_gore_hesaplar(sifreli)\doseme_hesaplari\"/>
    </mc:Choice>
  </mc:AlternateContent>
  <bookViews>
    <workbookView xWindow="0" yWindow="75" windowWidth="22980" windowHeight="9525" activeTab="1" xr2:uid="{00000000-000D-0000-FFFF-FFFF00000000}"/>
  </bookViews>
  <sheets>
    <sheet name="tek_doseme" sheetId="2" r:id="rId1"/>
    <sheet name="dokuz_doseme" sheetId="1" r:id="rId2"/>
    <sheet name="sematik_yerlesim" sheetId="3" r:id="rId3"/>
  </sheets>
  <definedNames>
    <definedName name="_xlnm.Print_Area" localSheetId="1">dokuz_doseme!$B$2:$BX$109</definedName>
    <definedName name="_xlnm.Print_Area" localSheetId="0">tek_doseme!$B$2:$AL$53</definedName>
  </definedNames>
  <calcPr calcId="171027"/>
</workbook>
</file>

<file path=xl/calcChain.xml><?xml version="1.0" encoding="utf-8"?>
<calcChain xmlns="http://schemas.openxmlformats.org/spreadsheetml/2006/main">
  <c r="AT85" i="1" l="1"/>
  <c r="AA92" i="1"/>
  <c r="H85" i="1"/>
  <c r="AT59" i="1"/>
  <c r="AA66" i="1"/>
  <c r="H59" i="1"/>
  <c r="AT33" i="1"/>
  <c r="AA40" i="1"/>
  <c r="H33" i="1"/>
  <c r="H26" i="2"/>
  <c r="BM101" i="1" l="1"/>
  <c r="BM22" i="1"/>
  <c r="BJ16" i="1"/>
  <c r="D16" i="1"/>
  <c r="AA42" i="2"/>
  <c r="AA15" i="2"/>
  <c r="X9" i="2"/>
  <c r="D9" i="2"/>
  <c r="N43" i="2" l="1"/>
  <c r="Q22" i="2"/>
  <c r="Y23" i="2"/>
  <c r="G4" i="2"/>
  <c r="M8" i="2"/>
  <c r="AD28" i="2"/>
  <c r="AB28" i="2"/>
  <c r="M4" i="2" s="1"/>
  <c r="K28" i="2"/>
  <c r="C23" i="2"/>
  <c r="N14" i="2"/>
  <c r="M10" i="2"/>
  <c r="K4" i="2" s="1"/>
  <c r="E4" i="2"/>
  <c r="I4" i="2" s="1"/>
  <c r="Q4" i="2" l="1"/>
  <c r="Y4" i="2" s="1"/>
  <c r="O4" i="2"/>
  <c r="W22" i="2" l="1"/>
  <c r="U22" i="2" s="1"/>
  <c r="D22" i="2"/>
  <c r="G22" i="2" s="1"/>
  <c r="F25" i="2"/>
  <c r="U25" i="2"/>
  <c r="AA4" i="2"/>
  <c r="Y26" i="2"/>
  <c r="S26" i="2"/>
  <c r="N26" i="2"/>
  <c r="C26" i="2"/>
  <c r="G12" i="1"/>
  <c r="G11" i="1"/>
  <c r="G10" i="1"/>
  <c r="G9" i="1"/>
  <c r="G8" i="1"/>
  <c r="G7" i="1"/>
  <c r="G6" i="1"/>
  <c r="G5" i="1"/>
  <c r="G4" i="1"/>
  <c r="E12" i="1"/>
  <c r="E11" i="1"/>
  <c r="E10" i="1"/>
  <c r="E9" i="1"/>
  <c r="E8" i="1"/>
  <c r="E7" i="1"/>
  <c r="E6" i="1"/>
  <c r="E5" i="1"/>
  <c r="E4" i="1"/>
  <c r="M15" i="2" l="1"/>
  <c r="M17" i="2" s="1"/>
  <c r="M41" i="2"/>
  <c r="M36" i="2" s="1"/>
  <c r="K26" i="2"/>
  <c r="O26" i="2" s="1"/>
  <c r="O39" i="2"/>
  <c r="O17" i="2"/>
  <c r="P43" i="2"/>
  <c r="P33" i="2"/>
  <c r="P14" i="2"/>
  <c r="P37" i="2"/>
  <c r="P19" i="2" s="1"/>
  <c r="P22" i="2" s="1"/>
  <c r="AD94" i="1"/>
  <c r="K87" i="1"/>
  <c r="AW87" i="1"/>
  <c r="AX61" i="1"/>
  <c r="AD68" i="1"/>
  <c r="K61" i="1"/>
  <c r="BC81" i="1"/>
  <c r="AJ81" i="1"/>
  <c r="Q81" i="1"/>
  <c r="AZ55" i="1"/>
  <c r="AG55" i="1"/>
  <c r="N55" i="1"/>
  <c r="BC29" i="1"/>
  <c r="AJ29" i="1"/>
  <c r="AX35" i="1"/>
  <c r="AD42" i="1"/>
  <c r="K35" i="1"/>
  <c r="AZ102" i="1"/>
  <c r="AG102" i="1"/>
  <c r="N102" i="1"/>
  <c r="BK56" i="1"/>
  <c r="BK82" i="1"/>
  <c r="C82" i="1"/>
  <c r="C56" i="1"/>
  <c r="AZ21" i="1"/>
  <c r="AG21" i="1"/>
  <c r="N21" i="1"/>
  <c r="BK30" i="1"/>
  <c r="C30" i="1"/>
  <c r="I11" i="1"/>
  <c r="I9" i="1"/>
  <c r="I12" i="1"/>
  <c r="I10" i="1"/>
  <c r="I8" i="1"/>
  <c r="I7" i="1"/>
  <c r="I6" i="1"/>
  <c r="I5" i="1"/>
  <c r="I4" i="1"/>
  <c r="BN87" i="1"/>
  <c r="BN61" i="1"/>
  <c r="BN35" i="1"/>
  <c r="M17" i="1"/>
  <c r="AF17" i="1"/>
  <c r="AY17" i="1"/>
  <c r="K6" i="1" l="1"/>
  <c r="K12" i="1"/>
  <c r="K9" i="1"/>
  <c r="M12" i="1"/>
  <c r="M10" i="1"/>
  <c r="M11" i="1"/>
  <c r="M9" i="1"/>
  <c r="M7" i="1"/>
  <c r="M8" i="1"/>
  <c r="P30" i="2"/>
  <c r="K7" i="1"/>
  <c r="K10" i="1"/>
  <c r="K4" i="1"/>
  <c r="M6" i="1"/>
  <c r="M5" i="1"/>
  <c r="M4" i="1"/>
  <c r="K8" i="1"/>
  <c r="K5" i="1"/>
  <c r="K11" i="1"/>
  <c r="Q29" i="1"/>
  <c r="Q12" i="1" l="1"/>
  <c r="O12" i="1"/>
  <c r="Q9" i="1"/>
  <c r="O9" i="1"/>
  <c r="O10" i="1"/>
  <c r="Q10" i="1"/>
  <c r="O7" i="1"/>
  <c r="Q7" i="1"/>
  <c r="O4" i="1"/>
  <c r="Q4" i="1"/>
  <c r="O6" i="1"/>
  <c r="Q6" i="1"/>
  <c r="Q11" i="1"/>
  <c r="O11" i="1"/>
  <c r="Q5" i="1"/>
  <c r="O5" i="1"/>
  <c r="Q8" i="1"/>
  <c r="O8" i="1"/>
  <c r="BP61" i="1"/>
  <c r="AF15" i="1"/>
  <c r="Y12" i="1" l="1"/>
  <c r="BI81" i="1" s="1"/>
  <c r="BG81" i="1" s="1"/>
  <c r="AA12" i="1"/>
  <c r="Y9" i="1"/>
  <c r="BI55" i="1" s="1"/>
  <c r="BG55" i="1" s="1"/>
  <c r="AA9" i="1"/>
  <c r="AA10" i="1"/>
  <c r="Y10" i="1"/>
  <c r="AA7" i="1"/>
  <c r="Y7" i="1"/>
  <c r="Y6" i="1"/>
  <c r="BI29" i="1" s="1"/>
  <c r="BG29" i="1" s="1"/>
  <c r="AA6" i="1"/>
  <c r="AA4" i="1"/>
  <c r="M22" i="1" s="1"/>
  <c r="M24" i="1" s="1"/>
  <c r="Y4" i="1"/>
  <c r="Y5" i="1"/>
  <c r="AA5" i="1"/>
  <c r="AF22" i="1" s="1"/>
  <c r="AF24" i="1" s="1"/>
  <c r="Y11" i="1"/>
  <c r="AA11" i="1"/>
  <c r="Y8" i="1"/>
  <c r="AA8" i="1"/>
  <c r="AP82" i="1" l="1"/>
  <c r="K48" i="1"/>
  <c r="AD48" i="1"/>
  <c r="AY22" i="1"/>
  <c r="AY24" i="1" s="1"/>
  <c r="AW48" i="1"/>
  <c r="AY100" i="1"/>
  <c r="AY95" i="1" s="1"/>
  <c r="AW74" i="1"/>
  <c r="AD74" i="1"/>
  <c r="AF100" i="1"/>
  <c r="AF95" i="1" s="1"/>
  <c r="K74" i="1"/>
  <c r="M100" i="1"/>
  <c r="M95" i="1" s="1"/>
  <c r="AP56" i="1"/>
  <c r="D81" i="1"/>
  <c r="G81" i="1" s="1"/>
  <c r="W82" i="1"/>
  <c r="W56" i="1"/>
  <c r="D55" i="1"/>
  <c r="G55" i="1" s="1"/>
  <c r="AP91" i="1"/>
  <c r="W91" i="1"/>
  <c r="AH74" i="1"/>
  <c r="AH98" i="1"/>
  <c r="BA74" i="1"/>
  <c r="BA98" i="1"/>
  <c r="BG84" i="1"/>
  <c r="AP84" i="1"/>
  <c r="AP30" i="1"/>
  <c r="W30" i="1"/>
  <c r="D29" i="1"/>
  <c r="G29" i="1" s="1"/>
  <c r="AX48" i="1"/>
  <c r="AX74" i="1"/>
  <c r="AP58" i="1"/>
  <c r="BG58" i="1"/>
  <c r="AE48" i="1"/>
  <c r="AE74" i="1"/>
  <c r="AP65" i="1"/>
  <c r="W65" i="1"/>
  <c r="AP32" i="1"/>
  <c r="BG32" i="1"/>
  <c r="AH24" i="1"/>
  <c r="AH48" i="1"/>
  <c r="W39" i="1"/>
  <c r="AP39" i="1"/>
  <c r="BA48" i="1"/>
  <c r="BA24" i="1"/>
  <c r="W58" i="1"/>
  <c r="F58" i="1"/>
  <c r="W84" i="1"/>
  <c r="F84" i="1"/>
  <c r="L74" i="1"/>
  <c r="L48" i="1"/>
  <c r="O98" i="1"/>
  <c r="O74" i="1"/>
  <c r="W32" i="1"/>
  <c r="F32" i="1"/>
  <c r="O24" i="1"/>
  <c r="O48" i="1"/>
  <c r="BB92" i="1"/>
  <c r="BB102" i="1"/>
  <c r="BB96" i="1"/>
  <c r="BB78" i="1" s="1"/>
  <c r="BB81" i="1" s="1"/>
  <c r="BE85" i="1"/>
  <c r="BK85" i="1"/>
  <c r="AZ85" i="1"/>
  <c r="AY70" i="1"/>
  <c r="AY52" i="1" s="1"/>
  <c r="AY55" i="1" s="1"/>
  <c r="AY66" i="1"/>
  <c r="BK59" i="1"/>
  <c r="BA59" i="1"/>
  <c r="BE59" i="1"/>
  <c r="BB40" i="1"/>
  <c r="BB44" i="1"/>
  <c r="BB26" i="1" s="1"/>
  <c r="BB29" i="1" s="1"/>
  <c r="BB21" i="1"/>
  <c r="AG92" i="1"/>
  <c r="AL92" i="1"/>
  <c r="AX33" i="1"/>
  <c r="BK33" i="1"/>
  <c r="AZ33" i="1"/>
  <c r="S59" i="1"/>
  <c r="O59" i="1"/>
  <c r="C59" i="1"/>
  <c r="K85" i="1"/>
  <c r="N85" i="1"/>
  <c r="C85" i="1"/>
  <c r="AF70" i="1"/>
  <c r="AF52" i="1" s="1"/>
  <c r="AF55" i="1" s="1"/>
  <c r="AF63" i="1"/>
  <c r="AD66" i="1"/>
  <c r="AH66" i="1"/>
  <c r="AI102" i="1"/>
  <c r="AI96" i="1"/>
  <c r="AI78" i="1" s="1"/>
  <c r="AI81" i="1" s="1"/>
  <c r="AI88" i="1"/>
  <c r="M70" i="1"/>
  <c r="M52" i="1" s="1"/>
  <c r="M55" i="1" s="1"/>
  <c r="M66" i="1"/>
  <c r="P102" i="1"/>
  <c r="P96" i="1"/>
  <c r="P78" i="1" s="1"/>
  <c r="P81" i="1" s="1"/>
  <c r="P92" i="1"/>
  <c r="C33" i="1"/>
  <c r="N33" i="1"/>
  <c r="S33" i="1"/>
  <c r="P40" i="1"/>
  <c r="P44" i="1"/>
  <c r="P26" i="1" s="1"/>
  <c r="P29" i="1" s="1"/>
  <c r="P21" i="1"/>
  <c r="AG40" i="1"/>
  <c r="AD40" i="1"/>
  <c r="AI44" i="1"/>
  <c r="AI26" i="1" s="1"/>
  <c r="AI29" i="1" s="1"/>
  <c r="AI36" i="1"/>
  <c r="AI21" i="1"/>
  <c r="AD92" i="1" l="1"/>
  <c r="AH92" i="1" s="1"/>
  <c r="AX59" i="1"/>
  <c r="BB59" i="1" s="1"/>
  <c r="K33" i="1"/>
  <c r="O33" i="1" s="1"/>
  <c r="AW85" i="1"/>
  <c r="BA85" i="1" s="1"/>
  <c r="K59" i="1"/>
  <c r="P59" i="1" s="1"/>
  <c r="AL66" i="1"/>
  <c r="AI66" i="1" s="1"/>
  <c r="S85" i="1"/>
  <c r="O85" i="1" s="1"/>
  <c r="BB89" i="1"/>
  <c r="AY63" i="1"/>
  <c r="P89" i="1"/>
  <c r="AF60" i="1"/>
  <c r="M63" i="1"/>
  <c r="BE33" i="1"/>
  <c r="BA33" i="1" s="1"/>
  <c r="BB37" i="1"/>
  <c r="AI85" i="1"/>
  <c r="P37" i="1"/>
  <c r="AI33" i="1"/>
  <c r="AL40" i="1"/>
  <c r="AH40" i="1" s="1"/>
</calcChain>
</file>

<file path=xl/sharedStrings.xml><?xml version="1.0" encoding="utf-8"?>
<sst xmlns="http://schemas.openxmlformats.org/spreadsheetml/2006/main" count="143" uniqueCount="38">
  <si>
    <t>cm</t>
  </si>
  <si>
    <t>hf=</t>
  </si>
  <si>
    <t>L=</t>
  </si>
  <si>
    <t>L =</t>
  </si>
  <si>
    <t>mm</t>
  </si>
  <si>
    <t>D1</t>
  </si>
  <si>
    <t>Lx</t>
  </si>
  <si>
    <t>Ly</t>
  </si>
  <si>
    <t>Lk</t>
  </si>
  <si>
    <t>D2</t>
  </si>
  <si>
    <t>D3</t>
  </si>
  <si>
    <t>D4</t>
  </si>
  <si>
    <t>D5</t>
  </si>
  <si>
    <t>D6</t>
  </si>
  <si>
    <t>D7</t>
  </si>
  <si>
    <t>D8</t>
  </si>
  <si>
    <t>D9</t>
  </si>
  <si>
    <t>hf = döşeme kalınlığı</t>
  </si>
  <si>
    <t>Kiriş içine saplama boyu =</t>
  </si>
  <si>
    <t>Pas payı =</t>
  </si>
  <si>
    <t>Lsx</t>
  </si>
  <si>
    <t>Lsy</t>
  </si>
  <si>
    <t>Lsk</t>
  </si>
  <si>
    <t>x</t>
  </si>
  <si>
    <t>y</t>
  </si>
  <si>
    <t>Dikkat sadece sarı hücrelere data giriniz.</t>
  </si>
  <si>
    <t>hf</t>
  </si>
  <si>
    <t>her döşeme için kullanılacak demir çapı ayrı ayrı verilecektir.</t>
  </si>
  <si>
    <t>Lx1</t>
  </si>
  <si>
    <t>Lx2</t>
  </si>
  <si>
    <t>TEK DOĞRULTUDA ÇALIŞAN DÖŞEME DONATI YERLEŞİMİ</t>
  </si>
  <si>
    <t>ÇİFT DOĞRULTUDA ÇALIŞAN DÖŞEME DONATI YERLEŞİMİ</t>
  </si>
  <si>
    <r>
      <rPr>
        <b/>
        <sz val="9"/>
        <color theme="9" tint="-0.499984740745262"/>
        <rFont val="Arial"/>
        <family val="2"/>
        <charset val="162"/>
      </rPr>
      <t>TEK VE ÇİFT DOĞRULTUDA ÇALIŞAN DÖŞEME ŞEMATİK DEMİR YERLEŞİMİ</t>
    </r>
    <r>
      <rPr>
        <b/>
        <sz val="8"/>
        <color theme="9" tint="-0.499984740745262"/>
        <rFont val="Arial"/>
        <family val="2"/>
        <charset val="162"/>
      </rPr>
      <t xml:space="preserve">
(inş. Müh. Gürcan BERBEROĞLU tel: 0532 366 02 04  www.betoncelik.com) </t>
    </r>
  </si>
  <si>
    <t>Ly1</t>
  </si>
  <si>
    <t>Ly2</t>
  </si>
  <si>
    <t>Not: Bir döşemenin uzun kenarın kısa kenara bölümü 2 den büyükse döşeme tek doğrultuda çalışan döşemedir.</t>
  </si>
  <si>
    <r>
      <t xml:space="preserve">KONUMUNA GÖRE TEK &amp; ÇİFT DOĞRULTUDA ÇALIŞAN DÖŞEME DONATI UZUNLUKLARI HESABI
</t>
    </r>
    <r>
      <rPr>
        <b/>
        <sz val="8"/>
        <color theme="9" tint="-0.499984740745262"/>
        <rFont val="Arial"/>
        <family val="2"/>
        <charset val="162"/>
      </rPr>
      <t xml:space="preserve">(inş. Müh. Gürcan BERBEROĞLU tel: 0532 366 02 04  www.betoncelik.com) </t>
    </r>
  </si>
  <si>
    <r>
      <rPr>
        <b/>
        <sz val="12"/>
        <color theme="9" tint="-0.499984740745262"/>
        <rFont val="Arial"/>
        <family val="2"/>
        <charset val="162"/>
      </rPr>
      <t>TEK &amp; ÇİFT DOĞRULTUDA ÇALIŞAN DÖŞEME DONATI UZUNLUKLARI HESABI</t>
    </r>
    <r>
      <rPr>
        <b/>
        <sz val="8"/>
        <color theme="9" tint="-0.499984740745262"/>
        <rFont val="Arial"/>
        <family val="2"/>
        <charset val="162"/>
      </rPr>
      <t xml:space="preserve">
(inş. Müh. Gürcan BERBEROĞLU tel: 0532 366 02 04  www.betoncelik.com)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</si>
</sst>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Ø&quot;#,##0"/>
  </numFmts>
  <fonts count="8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indexed="10"/>
      <name val="Arial"/>
      <family val="2"/>
      <charset val="162"/>
    </font>
    <font>
      <sz val="8"/>
      <color theme="9" tint="-0.499984740745262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8"/>
      <color rgb="FF0070C0"/>
      <name val="Arial"/>
      <family val="2"/>
      <charset val="162"/>
    </font>
    <font>
      <b/>
      <sz val="9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lightDown">
        <bgColor theme="0" tint="-0.24994659260841701"/>
      </patternFill>
    </fill>
    <fill>
      <patternFill patternType="solid">
        <fgColor rgb="FFFFFF00"/>
        <bgColor indexed="64"/>
      </patternFill>
    </fill>
    <fill>
      <patternFill patternType="lightDown">
        <bgColor theme="0" tint="-0.149967955565050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14993743705557422"/>
      </patternFill>
    </fill>
  </fills>
  <borders count="28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dotted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vertical="center"/>
      <protection hidden="1"/>
    </xf>
    <xf numFmtId="0" fontId="1" fillId="4" borderId="3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4" borderId="6" xfId="0" applyFont="1" applyFill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vertical="center"/>
      <protection hidden="1"/>
    </xf>
    <xf numFmtId="0" fontId="1" fillId="6" borderId="2" xfId="0" applyFont="1" applyFill="1" applyBorder="1" applyAlignment="1" applyProtection="1">
      <alignment vertical="center" textRotation="90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 textRotation="90"/>
      <protection hidden="1"/>
    </xf>
    <xf numFmtId="0" fontId="1" fillId="6" borderId="7" xfId="0" applyFont="1" applyFill="1" applyBorder="1" applyAlignment="1" applyProtection="1">
      <alignment vertical="center"/>
      <protection hidden="1"/>
    </xf>
    <xf numFmtId="0" fontId="1" fillId="6" borderId="8" xfId="0" applyFont="1" applyFill="1" applyBorder="1" applyAlignment="1" applyProtection="1">
      <alignment vertical="center"/>
      <protection hidden="1"/>
    </xf>
    <xf numFmtId="1" fontId="1" fillId="6" borderId="7" xfId="0" applyNumberFormat="1" applyFont="1" applyFill="1" applyBorder="1" applyAlignment="1" applyProtection="1">
      <alignment vertical="center"/>
      <protection hidden="1"/>
    </xf>
    <xf numFmtId="1" fontId="1" fillId="6" borderId="8" xfId="0" applyNumberFormat="1" applyFon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1" fontId="1" fillId="2" borderId="1" xfId="0" applyNumberFormat="1" applyFont="1" applyFill="1" applyBorder="1" applyAlignment="1" applyProtection="1">
      <alignment vertical="center"/>
      <protection hidden="1"/>
    </xf>
    <xf numFmtId="1" fontId="1" fillId="2" borderId="3" xfId="0" applyNumberFormat="1" applyFont="1" applyFill="1" applyBorder="1" applyAlignment="1" applyProtection="1">
      <alignment vertical="center"/>
      <protection hidden="1"/>
    </xf>
    <xf numFmtId="1" fontId="1" fillId="6" borderId="2" xfId="0" applyNumberFormat="1" applyFont="1" applyFill="1" applyBorder="1" applyAlignment="1" applyProtection="1">
      <alignment vertical="center"/>
      <protection hidden="1"/>
    </xf>
    <xf numFmtId="1" fontId="1" fillId="6" borderId="2" xfId="0" applyNumberFormat="1" applyFont="1" applyFill="1" applyBorder="1" applyAlignment="1" applyProtection="1">
      <alignment vertical="center" textRotation="90"/>
      <protection hidden="1"/>
    </xf>
    <xf numFmtId="1" fontId="1" fillId="2" borderId="4" xfId="0" applyNumberFormat="1" applyFont="1" applyFill="1" applyBorder="1" applyAlignment="1" applyProtection="1">
      <alignment vertical="center"/>
      <protection hidden="1"/>
    </xf>
    <xf numFmtId="1" fontId="1" fillId="2" borderId="6" xfId="0" applyNumberFormat="1" applyFont="1" applyFill="1" applyBorder="1" applyAlignment="1" applyProtection="1">
      <alignment vertical="center"/>
      <protection hidden="1"/>
    </xf>
    <xf numFmtId="1" fontId="1" fillId="6" borderId="5" xfId="0" applyNumberFormat="1" applyFont="1" applyFill="1" applyBorder="1" applyAlignment="1" applyProtection="1">
      <alignment vertical="center"/>
      <protection hidden="1"/>
    </xf>
    <xf numFmtId="1" fontId="1" fillId="6" borderId="5" xfId="0" applyNumberFormat="1" applyFont="1" applyFill="1" applyBorder="1" applyAlignment="1" applyProtection="1">
      <alignment vertical="center" textRotation="90"/>
      <protection hidden="1"/>
    </xf>
    <xf numFmtId="1" fontId="1" fillId="6" borderId="0" xfId="0" applyNumberFormat="1" applyFont="1" applyFill="1" applyBorder="1" applyAlignment="1" applyProtection="1">
      <alignment vertical="center"/>
      <protection hidden="1"/>
    </xf>
    <xf numFmtId="1" fontId="1" fillId="3" borderId="0" xfId="0" applyNumberFormat="1" applyFont="1" applyFill="1" applyBorder="1" applyAlignment="1" applyProtection="1">
      <alignment vertical="center"/>
      <protection hidden="1"/>
    </xf>
    <xf numFmtId="1" fontId="1" fillId="6" borderId="0" xfId="0" applyNumberFormat="1" applyFont="1" applyFill="1" applyBorder="1" applyAlignment="1" applyProtection="1">
      <alignment vertical="center" textRotation="90"/>
      <protection hidden="1"/>
    </xf>
    <xf numFmtId="1" fontId="1" fillId="7" borderId="1" xfId="0" applyNumberFormat="1" applyFont="1" applyFill="1" applyBorder="1" applyAlignment="1" applyProtection="1">
      <alignment vertical="center"/>
      <protection hidden="1"/>
    </xf>
    <xf numFmtId="1" fontId="1" fillId="7" borderId="3" xfId="0" applyNumberFormat="1" applyFont="1" applyFill="1" applyBorder="1" applyAlignment="1" applyProtection="1">
      <alignment vertical="center"/>
      <protection hidden="1"/>
    </xf>
    <xf numFmtId="1" fontId="1" fillId="7" borderId="4" xfId="0" applyNumberFormat="1" applyFont="1" applyFill="1" applyBorder="1" applyAlignment="1" applyProtection="1">
      <alignment vertical="center"/>
      <protection hidden="1"/>
    </xf>
    <xf numFmtId="1" fontId="1" fillId="7" borderId="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8" borderId="19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8" borderId="21" xfId="0" applyFont="1" applyFill="1" applyBorder="1" applyAlignment="1">
      <alignment vertical="center"/>
    </xf>
    <xf numFmtId="0" fontId="1" fillId="8" borderId="20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8" borderId="24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9" borderId="17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 textRotation="90"/>
      <protection hidden="1"/>
    </xf>
    <xf numFmtId="1" fontId="1" fillId="6" borderId="7" xfId="0" applyNumberFormat="1" applyFont="1" applyFill="1" applyBorder="1" applyAlignment="1" applyProtection="1">
      <alignment horizontal="center" vertical="center"/>
      <protection hidden="1"/>
    </xf>
    <xf numFmtId="1" fontId="1" fillId="6" borderId="8" xfId="0" applyNumberFormat="1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 textRotation="90"/>
      <protection hidden="1"/>
    </xf>
    <xf numFmtId="164" fontId="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 textRotation="90"/>
      <protection hidden="1"/>
    </xf>
    <xf numFmtId="0" fontId="1" fillId="6" borderId="5" xfId="0" applyFont="1" applyFill="1" applyBorder="1" applyAlignment="1" applyProtection="1">
      <alignment horizontal="center" vertical="center" textRotation="90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top" textRotation="90"/>
      <protection hidden="1"/>
    </xf>
    <xf numFmtId="1" fontId="1" fillId="6" borderId="0" xfId="0" applyNumberFormat="1" applyFont="1" applyFill="1" applyBorder="1" applyAlignment="1" applyProtection="1">
      <alignment horizontal="center" textRotation="90"/>
      <protection hidden="1"/>
    </xf>
    <xf numFmtId="0" fontId="1" fillId="6" borderId="0" xfId="0" applyFont="1" applyFill="1" applyBorder="1" applyAlignment="1" applyProtection="1">
      <alignment horizontal="center" textRotation="90"/>
      <protection hidden="1"/>
    </xf>
    <xf numFmtId="1" fontId="1" fillId="6" borderId="2" xfId="0" applyNumberFormat="1" applyFont="1" applyFill="1" applyBorder="1" applyAlignment="1" applyProtection="1">
      <alignment horizontal="center" vertical="center" textRotation="90"/>
      <protection hidden="1"/>
    </xf>
    <xf numFmtId="1" fontId="1" fillId="6" borderId="5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 textRotation="90"/>
      <protection locked="0"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1" fontId="1" fillId="3" borderId="0" xfId="0" applyNumberFormat="1" applyFont="1" applyFill="1" applyBorder="1" applyAlignment="1" applyProtection="1">
      <alignment horizontal="center" vertical="center"/>
      <protection locked="0" hidden="1"/>
    </xf>
    <xf numFmtId="1" fontId="1" fillId="0" borderId="0" xfId="0" applyNumberFormat="1" applyFont="1" applyBorder="1" applyAlignment="1" applyProtection="1">
      <alignment horizontal="center" vertical="center" textRotation="90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28</xdr:row>
      <xdr:rowOff>7620</xdr:rowOff>
    </xdr:from>
    <xdr:to>
      <xdr:col>23</xdr:col>
      <xdr:colOff>131094</xdr:colOff>
      <xdr:row>28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40080" y="4869180"/>
          <a:ext cx="387251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14</xdr:row>
      <xdr:rowOff>34290</xdr:rowOff>
    </xdr:from>
    <xdr:to>
      <xdr:col>17</xdr:col>
      <xdr:colOff>0</xdr:colOff>
      <xdr:row>41</xdr:row>
      <xdr:rowOff>93077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238500" y="3082290"/>
          <a:ext cx="0" cy="355636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22</xdr:row>
      <xdr:rowOff>0</xdr:rowOff>
    </xdr:from>
    <xdr:to>
      <xdr:col>8</xdr:col>
      <xdr:colOff>53340</xdr:colOff>
      <xdr:row>23</xdr:row>
      <xdr:rowOff>107072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03885" y="3181350"/>
          <a:ext cx="897255" cy="249947"/>
          <a:chOff x="441960" y="3627120"/>
          <a:chExt cx="944880" cy="236612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flipV="1">
            <a:off x="449682" y="3630799"/>
            <a:ext cx="0" cy="23293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41960" y="3627120"/>
            <a:ext cx="9448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175260</xdr:colOff>
      <xdr:row>14</xdr:row>
      <xdr:rowOff>45720</xdr:rowOff>
    </xdr:from>
    <xdr:to>
      <xdr:col>14</xdr:col>
      <xdr:colOff>91440</xdr:colOff>
      <xdr:row>20</xdr:row>
      <xdr:rowOff>76200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346960" y="2084070"/>
          <a:ext cx="278130" cy="887730"/>
          <a:chOff x="2270760" y="2636520"/>
          <a:chExt cx="297180" cy="807720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278510" y="263652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270760" y="2636520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7</xdr:row>
      <xdr:rowOff>60960</xdr:rowOff>
    </xdr:from>
    <xdr:to>
      <xdr:col>3</xdr:col>
      <xdr:colOff>0</xdr:colOff>
      <xdr:row>13</xdr:row>
      <xdr:rowOff>38100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71500" y="2202180"/>
          <a:ext cx="0" cy="7543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</xdr:row>
      <xdr:rowOff>95250</xdr:rowOff>
    </xdr:from>
    <xdr:to>
      <xdr:col>3</xdr:col>
      <xdr:colOff>34290</xdr:colOff>
      <xdr:row>8</xdr:row>
      <xdr:rowOff>34290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533400" y="223647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11</xdr:row>
      <xdr:rowOff>95250</xdr:rowOff>
    </xdr:from>
    <xdr:to>
      <xdr:col>3</xdr:col>
      <xdr:colOff>34290</xdr:colOff>
      <xdr:row>12</xdr:row>
      <xdr:rowOff>34290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533400" y="275463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</xdr:colOff>
      <xdr:row>11</xdr:row>
      <xdr:rowOff>57150</xdr:rowOff>
    </xdr:from>
    <xdr:to>
      <xdr:col>22</xdr:col>
      <xdr:colOff>3810</xdr:colOff>
      <xdr:row>13</xdr:row>
      <xdr:rowOff>87630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194810" y="271653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160020</xdr:colOff>
      <xdr:row>11</xdr:row>
      <xdr:rowOff>95250</xdr:rowOff>
    </xdr:from>
    <xdr:to>
      <xdr:col>22</xdr:col>
      <xdr:colOff>41910</xdr:colOff>
      <xdr:row>12</xdr:row>
      <xdr:rowOff>34290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4160520" y="275463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156210</xdr:colOff>
      <xdr:row>11</xdr:row>
      <xdr:rowOff>99060</xdr:rowOff>
    </xdr:from>
    <xdr:to>
      <xdr:col>24</xdr:col>
      <xdr:colOff>38100</xdr:colOff>
      <xdr:row>12</xdr:row>
      <xdr:rowOff>38100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4537710" y="275844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186690</xdr:colOff>
      <xdr:row>11</xdr:row>
      <xdr:rowOff>57150</xdr:rowOff>
    </xdr:from>
    <xdr:to>
      <xdr:col>4</xdr:col>
      <xdr:colOff>186690</xdr:colOff>
      <xdr:row>13</xdr:row>
      <xdr:rowOff>87630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948690" y="271653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11</xdr:row>
      <xdr:rowOff>95250</xdr:rowOff>
    </xdr:from>
    <xdr:to>
      <xdr:col>5</xdr:col>
      <xdr:colOff>34290</xdr:colOff>
      <xdr:row>12</xdr:row>
      <xdr:rowOff>34290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914400" y="275463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171384</xdr:colOff>
      <xdr:row>18</xdr:row>
      <xdr:rowOff>15240</xdr:rowOff>
    </xdr:from>
    <xdr:to>
      <xdr:col>8</xdr:col>
      <xdr:colOff>38100</xdr:colOff>
      <xdr:row>20</xdr:row>
      <xdr:rowOff>60960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23884" y="2423160"/>
          <a:ext cx="43821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D1</a:t>
          </a:r>
        </a:p>
      </xdr:txBody>
    </xdr:sp>
    <xdr:clientData/>
  </xdr:twoCellAnchor>
  <xdr:twoCellAnchor>
    <xdr:from>
      <xdr:col>2</xdr:col>
      <xdr:colOff>152400</xdr:colOff>
      <xdr:row>9</xdr:row>
      <xdr:rowOff>91440</xdr:rowOff>
    </xdr:from>
    <xdr:to>
      <xdr:col>3</xdr:col>
      <xdr:colOff>34290</xdr:colOff>
      <xdr:row>10</xdr:row>
      <xdr:rowOff>30480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533400" y="249174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186690</xdr:colOff>
      <xdr:row>9</xdr:row>
      <xdr:rowOff>57150</xdr:rowOff>
    </xdr:from>
    <xdr:to>
      <xdr:col>22</xdr:col>
      <xdr:colOff>186690</xdr:colOff>
      <xdr:row>10</xdr:row>
      <xdr:rowOff>121920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4377690" y="245745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9</xdr:row>
      <xdr:rowOff>95250</xdr:rowOff>
    </xdr:from>
    <xdr:to>
      <xdr:col>23</xdr:col>
      <xdr:colOff>34290</xdr:colOff>
      <xdr:row>10</xdr:row>
      <xdr:rowOff>34290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4343400" y="24955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186690</xdr:colOff>
      <xdr:row>9</xdr:row>
      <xdr:rowOff>53340</xdr:rowOff>
    </xdr:from>
    <xdr:to>
      <xdr:col>3</xdr:col>
      <xdr:colOff>186690</xdr:colOff>
      <xdr:row>10</xdr:row>
      <xdr:rowOff>118110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758190" y="245364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9</xdr:row>
      <xdr:rowOff>91440</xdr:rowOff>
    </xdr:from>
    <xdr:to>
      <xdr:col>4</xdr:col>
      <xdr:colOff>34290</xdr:colOff>
      <xdr:row>10</xdr:row>
      <xdr:rowOff>30480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723900" y="249174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8</xdr:row>
      <xdr:rowOff>3810</xdr:rowOff>
    </xdr:from>
    <xdr:to>
      <xdr:col>24</xdr:col>
      <xdr:colOff>72390</xdr:colOff>
      <xdr:row>8</xdr:row>
      <xdr:rowOff>3810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476250" y="1946910"/>
          <a:ext cx="41681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10</xdr:row>
      <xdr:rowOff>3810</xdr:rowOff>
    </xdr:from>
    <xdr:to>
      <xdr:col>24</xdr:col>
      <xdr:colOff>57150</xdr:colOff>
      <xdr:row>10</xdr:row>
      <xdr:rowOff>3810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495300" y="2205990"/>
          <a:ext cx="41338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</xdr:colOff>
      <xdr:row>11</xdr:row>
      <xdr:rowOff>125730</xdr:rowOff>
    </xdr:from>
    <xdr:to>
      <xdr:col>24</xdr:col>
      <xdr:colOff>72390</xdr:colOff>
      <xdr:row>11</xdr:row>
      <xdr:rowOff>125730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483870" y="2457450"/>
          <a:ext cx="41605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</xdr:row>
      <xdr:rowOff>80010</xdr:rowOff>
    </xdr:from>
    <xdr:to>
      <xdr:col>24</xdr:col>
      <xdr:colOff>0</xdr:colOff>
      <xdr:row>13</xdr:row>
      <xdr:rowOff>72390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572000" y="1893570"/>
          <a:ext cx="0" cy="7696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64770</xdr:colOff>
      <xdr:row>14</xdr:row>
      <xdr:rowOff>0</xdr:rowOff>
    </xdr:from>
    <xdr:to>
      <xdr:col>30</xdr:col>
      <xdr:colOff>64770</xdr:colOff>
      <xdr:row>14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1875770" y="3048000"/>
          <a:ext cx="11430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64770</xdr:colOff>
      <xdr:row>16</xdr:row>
      <xdr:rowOff>0</xdr:rowOff>
    </xdr:from>
    <xdr:to>
      <xdr:col>26</xdr:col>
      <xdr:colOff>60960</xdr:colOff>
      <xdr:row>16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11875770" y="330708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156210</xdr:colOff>
      <xdr:row>13</xdr:row>
      <xdr:rowOff>99060</xdr:rowOff>
    </xdr:from>
    <xdr:to>
      <xdr:col>26</xdr:col>
      <xdr:colOff>38100</xdr:colOff>
      <xdr:row>14</xdr:row>
      <xdr:rowOff>38100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2157710" y="30175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156210</xdr:colOff>
      <xdr:row>13</xdr:row>
      <xdr:rowOff>95250</xdr:rowOff>
    </xdr:from>
    <xdr:to>
      <xdr:col>30</xdr:col>
      <xdr:colOff>38100</xdr:colOff>
      <xdr:row>14</xdr:row>
      <xdr:rowOff>34290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12919710" y="301371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15</xdr:row>
      <xdr:rowOff>95250</xdr:rowOff>
    </xdr:from>
    <xdr:to>
      <xdr:col>26</xdr:col>
      <xdr:colOff>34290</xdr:colOff>
      <xdr:row>16</xdr:row>
      <xdr:rowOff>34290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12153900" y="32727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72390</xdr:colOff>
      <xdr:row>40</xdr:row>
      <xdr:rowOff>3810</xdr:rowOff>
    </xdr:from>
    <xdr:to>
      <xdr:col>26</xdr:col>
      <xdr:colOff>68580</xdr:colOff>
      <xdr:row>40</xdr:row>
      <xdr:rowOff>3810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11883390" y="641985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160020</xdr:colOff>
      <xdr:row>39</xdr:row>
      <xdr:rowOff>99060</xdr:rowOff>
    </xdr:from>
    <xdr:to>
      <xdr:col>26</xdr:col>
      <xdr:colOff>41910</xdr:colOff>
      <xdr:row>40</xdr:row>
      <xdr:rowOff>38100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>
          <a:off x="12161520" y="638556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72390</xdr:colOff>
      <xdr:row>41</xdr:row>
      <xdr:rowOff>125730</xdr:rowOff>
    </xdr:from>
    <xdr:to>
      <xdr:col>30</xdr:col>
      <xdr:colOff>49530</xdr:colOff>
      <xdr:row>41</xdr:row>
      <xdr:rowOff>125730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644390" y="5513070"/>
          <a:ext cx="11201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160020</xdr:colOff>
      <xdr:row>41</xdr:row>
      <xdr:rowOff>91440</xdr:rowOff>
    </xdr:from>
    <xdr:to>
      <xdr:col>26</xdr:col>
      <xdr:colOff>41910</xdr:colOff>
      <xdr:row>42</xdr:row>
      <xdr:rowOff>30480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H="1">
          <a:off x="12161520" y="66370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156210</xdr:colOff>
      <xdr:row>13</xdr:row>
      <xdr:rowOff>99060</xdr:rowOff>
    </xdr:from>
    <xdr:to>
      <xdr:col>28</xdr:col>
      <xdr:colOff>38100</xdr:colOff>
      <xdr:row>14</xdr:row>
      <xdr:rowOff>38100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12538710" y="30175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106680</xdr:colOff>
      <xdr:row>14</xdr:row>
      <xdr:rowOff>125730</xdr:rowOff>
    </xdr:from>
    <xdr:to>
      <xdr:col>28</xdr:col>
      <xdr:colOff>64770</xdr:colOff>
      <xdr:row>14</xdr:row>
      <xdr:rowOff>125730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2298680" y="317373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156210</xdr:colOff>
      <xdr:row>14</xdr:row>
      <xdr:rowOff>91440</xdr:rowOff>
    </xdr:from>
    <xdr:to>
      <xdr:col>28</xdr:col>
      <xdr:colOff>38100</xdr:colOff>
      <xdr:row>15</xdr:row>
      <xdr:rowOff>30480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2538710" y="313944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102870</xdr:colOff>
      <xdr:row>40</xdr:row>
      <xdr:rowOff>125730</xdr:rowOff>
    </xdr:from>
    <xdr:to>
      <xdr:col>28</xdr:col>
      <xdr:colOff>60960</xdr:colOff>
      <xdr:row>40</xdr:row>
      <xdr:rowOff>125730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12294870" y="654177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160020</xdr:colOff>
      <xdr:row>40</xdr:row>
      <xdr:rowOff>91440</xdr:rowOff>
    </xdr:from>
    <xdr:to>
      <xdr:col>28</xdr:col>
      <xdr:colOff>41910</xdr:colOff>
      <xdr:row>41</xdr:row>
      <xdr:rowOff>30480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5303520" y="61798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186690</xdr:colOff>
      <xdr:row>13</xdr:row>
      <xdr:rowOff>76200</xdr:rowOff>
    </xdr:from>
    <xdr:to>
      <xdr:col>25</xdr:col>
      <xdr:colOff>186690</xdr:colOff>
      <xdr:row>42</xdr:row>
      <xdr:rowOff>68580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4949190" y="2667000"/>
          <a:ext cx="0" cy="37490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7620</xdr:colOff>
      <xdr:row>13</xdr:row>
      <xdr:rowOff>64770</xdr:rowOff>
    </xdr:from>
    <xdr:to>
      <xdr:col>28</xdr:col>
      <xdr:colOff>7620</xdr:colOff>
      <xdr:row>42</xdr:row>
      <xdr:rowOff>57150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5341620" y="2655570"/>
          <a:ext cx="0" cy="37490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</xdr:row>
      <xdr:rowOff>72390</xdr:rowOff>
    </xdr:from>
    <xdr:to>
      <xdr:col>30</xdr:col>
      <xdr:colOff>0</xdr:colOff>
      <xdr:row>42</xdr:row>
      <xdr:rowOff>64770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5715000" y="2663190"/>
          <a:ext cx="0" cy="37490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160020</xdr:colOff>
      <xdr:row>41</xdr:row>
      <xdr:rowOff>99060</xdr:rowOff>
    </xdr:from>
    <xdr:to>
      <xdr:col>28</xdr:col>
      <xdr:colOff>41910</xdr:colOff>
      <xdr:row>42</xdr:row>
      <xdr:rowOff>38100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5303520" y="63169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152400</xdr:colOff>
      <xdr:row>41</xdr:row>
      <xdr:rowOff>87630</xdr:rowOff>
    </xdr:from>
    <xdr:to>
      <xdr:col>30</xdr:col>
      <xdr:colOff>34290</xdr:colOff>
      <xdr:row>42</xdr:row>
      <xdr:rowOff>26670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H="1">
          <a:off x="5676900" y="63055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24</xdr:row>
      <xdr:rowOff>121920</xdr:rowOff>
    </xdr:from>
    <xdr:to>
      <xdr:col>23</xdr:col>
      <xdr:colOff>137160</xdr:colOff>
      <xdr:row>27</xdr:row>
      <xdr:rowOff>14713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603885" y="3589020"/>
          <a:ext cx="3695700" cy="321418"/>
          <a:chOff x="632460" y="3230880"/>
          <a:chExt cx="3886200" cy="281413"/>
        </a:xfrm>
      </xdr:grpSpPr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632460" y="3238692"/>
            <a:ext cx="67973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36322" y="3234786"/>
            <a:ext cx="0" cy="2775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>
            <a:off x="1316054" y="3230880"/>
            <a:ext cx="151921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1456390" y="3374222"/>
            <a:ext cx="220883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flipV="1">
            <a:off x="3654013" y="3240058"/>
            <a:ext cx="139015" cy="1380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3785305" y="3240058"/>
            <a:ext cx="73335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4511040" y="3234690"/>
            <a:ext cx="0" cy="2775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140970</xdr:colOff>
      <xdr:row>22</xdr:row>
      <xdr:rowOff>3810</xdr:rowOff>
    </xdr:from>
    <xdr:to>
      <xdr:col>23</xdr:col>
      <xdr:colOff>125730</xdr:colOff>
      <xdr:row>24</xdr:row>
      <xdr:rowOff>11430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3398520" y="3185160"/>
          <a:ext cx="889635" cy="293370"/>
          <a:chOff x="10626090" y="3627120"/>
          <a:chExt cx="937260" cy="266700"/>
        </a:xfrm>
      </xdr:grpSpPr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 flipV="1">
            <a:off x="11559488" y="3627120"/>
            <a:ext cx="0" cy="2667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 flipH="1">
            <a:off x="10626090" y="3627120"/>
            <a:ext cx="9372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182880</xdr:colOff>
      <xdr:row>14</xdr:row>
      <xdr:rowOff>53340</xdr:rowOff>
    </xdr:from>
    <xdr:to>
      <xdr:col>16</xdr:col>
      <xdr:colOff>92038</xdr:colOff>
      <xdr:row>41</xdr:row>
      <xdr:rowOff>80010</xdr:rowOff>
    </xdr:to>
    <xdr:grpSp>
      <xdr:nvGrpSpPr>
        <xdr:cNvPr id="84" name="Group 83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2716530" y="2091690"/>
          <a:ext cx="271108" cy="3884295"/>
          <a:chOff x="2849880" y="1866900"/>
          <a:chExt cx="290158" cy="3524250"/>
        </a:xfrm>
      </xdr:grpSpPr>
      <xdr:cxnSp macro="">
        <xdr:nvCxnSpPr>
          <xdr:cNvPr id="32" name="Straight Connector 31" hidden="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2853765" y="1870785"/>
            <a:ext cx="0" cy="4754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 hidden="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>
            <a:off x="2849880" y="2346282"/>
            <a:ext cx="200809" cy="20337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 hidden="1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3049345" y="2530235"/>
            <a:ext cx="0" cy="223358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 hidden="1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V="1">
            <a:off x="2862879" y="4932228"/>
            <a:ext cx="0" cy="45892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 hidden="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V="1">
            <a:off x="2857649" y="4748276"/>
            <a:ext cx="196925" cy="19695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 hidden="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2849880" y="1866900"/>
            <a:ext cx="29015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 hidden="1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CxnSpPr/>
        </xdr:nvCxnSpPr>
        <xdr:spPr>
          <a:xfrm>
            <a:off x="2849880" y="5391150"/>
            <a:ext cx="29015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179070</xdr:colOff>
      <xdr:row>35</xdr:row>
      <xdr:rowOff>49530</xdr:rowOff>
    </xdr:from>
    <xdr:to>
      <xdr:col>14</xdr:col>
      <xdr:colOff>95250</xdr:colOff>
      <xdr:row>41</xdr:row>
      <xdr:rowOff>80010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2350770" y="5088255"/>
          <a:ext cx="278130" cy="887730"/>
          <a:chOff x="2278380" y="12096750"/>
          <a:chExt cx="297180" cy="807720"/>
        </a:xfrm>
      </xdr:grpSpPr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CxnSpPr/>
        </xdr:nvCxnSpPr>
        <xdr:spPr>
          <a:xfrm>
            <a:off x="2286130" y="1209675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CxnSpPr/>
        </xdr:nvCxnSpPr>
        <xdr:spPr>
          <a:xfrm>
            <a:off x="2278380" y="12888942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152400</xdr:colOff>
      <xdr:row>7</xdr:row>
      <xdr:rowOff>102870</xdr:rowOff>
    </xdr:from>
    <xdr:to>
      <xdr:col>24</xdr:col>
      <xdr:colOff>34290</xdr:colOff>
      <xdr:row>8</xdr:row>
      <xdr:rowOff>41910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4533900" y="10096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102870</xdr:rowOff>
    </xdr:from>
    <xdr:to>
      <xdr:col>24</xdr:col>
      <xdr:colOff>34290</xdr:colOff>
      <xdr:row>10</xdr:row>
      <xdr:rowOff>41910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H="1">
          <a:off x="4533900" y="126873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129540</xdr:colOff>
      <xdr:row>23</xdr:row>
      <xdr:rowOff>121920</xdr:rowOff>
    </xdr:from>
    <xdr:to>
      <xdr:col>35</xdr:col>
      <xdr:colOff>64770</xdr:colOff>
      <xdr:row>23</xdr:row>
      <xdr:rowOff>121920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13464540" y="4335780"/>
          <a:ext cx="5067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152400</xdr:colOff>
      <xdr:row>23</xdr:row>
      <xdr:rowOff>87630</xdr:rowOff>
    </xdr:from>
    <xdr:to>
      <xdr:col>33</xdr:col>
      <xdr:colOff>34290</xdr:colOff>
      <xdr:row>24</xdr:row>
      <xdr:rowOff>38100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13487400" y="4301490"/>
          <a:ext cx="72390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64770</xdr:colOff>
      <xdr:row>23</xdr:row>
      <xdr:rowOff>95250</xdr:rowOff>
    </xdr:from>
    <xdr:to>
      <xdr:col>35</xdr:col>
      <xdr:colOff>22860</xdr:colOff>
      <xdr:row>24</xdr:row>
      <xdr:rowOff>30480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6450330" y="3150870"/>
          <a:ext cx="5715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87630</xdr:rowOff>
    </xdr:from>
    <xdr:to>
      <xdr:col>12</xdr:col>
      <xdr:colOff>0</xdr:colOff>
      <xdr:row>47</xdr:row>
      <xdr:rowOff>60960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286000" y="5863590"/>
          <a:ext cx="0" cy="2400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160020</xdr:colOff>
      <xdr:row>44</xdr:row>
      <xdr:rowOff>102870</xdr:rowOff>
    </xdr:from>
    <xdr:to>
      <xdr:col>12</xdr:col>
      <xdr:colOff>34290</xdr:colOff>
      <xdr:row>45</xdr:row>
      <xdr:rowOff>38100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2255520" y="5878830"/>
          <a:ext cx="6477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160020</xdr:colOff>
      <xdr:row>46</xdr:row>
      <xdr:rowOff>41910</xdr:rowOff>
    </xdr:from>
    <xdr:to>
      <xdr:col>12</xdr:col>
      <xdr:colOff>41910</xdr:colOff>
      <xdr:row>47</xdr:row>
      <xdr:rowOff>30480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2255520" y="6015990"/>
          <a:ext cx="7239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31</xdr:row>
      <xdr:rowOff>121920</xdr:rowOff>
    </xdr:from>
    <xdr:to>
      <xdr:col>27</xdr:col>
      <xdr:colOff>3810</xdr:colOff>
      <xdr:row>34</xdr:row>
      <xdr:rowOff>14713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611505" y="3417570"/>
          <a:ext cx="4278630" cy="321418"/>
          <a:chOff x="449580" y="4008120"/>
          <a:chExt cx="4507230" cy="281413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449580" y="4015932"/>
            <a:ext cx="67973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453442" y="4012026"/>
            <a:ext cx="0" cy="2775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1133174" y="4008120"/>
            <a:ext cx="151921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1273510" y="4151462"/>
            <a:ext cx="2197623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V="1">
            <a:off x="3471133" y="4017298"/>
            <a:ext cx="139015" cy="1380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3602425" y="4017298"/>
            <a:ext cx="135438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68580</xdr:colOff>
      <xdr:row>35</xdr:row>
      <xdr:rowOff>7620</xdr:rowOff>
    </xdr:from>
    <xdr:to>
      <xdr:col>23</xdr:col>
      <xdr:colOff>131094</xdr:colOff>
      <xdr:row>35</xdr:row>
      <xdr:rowOff>7620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54660" y="4498340"/>
          <a:ext cx="392331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182880</xdr:colOff>
      <xdr:row>21</xdr:row>
      <xdr:rowOff>45946</xdr:rowOff>
    </xdr:from>
    <xdr:to>
      <xdr:col>16</xdr:col>
      <xdr:colOff>92038</xdr:colOff>
      <xdr:row>53</xdr:row>
      <xdr:rowOff>3810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2716530" y="1912846"/>
          <a:ext cx="271108" cy="4529864"/>
          <a:chOff x="2659380" y="2636746"/>
          <a:chExt cx="290158" cy="4103144"/>
        </a:xfrm>
      </xdr:grpSpPr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>
            <a:off x="2663265" y="2640631"/>
            <a:ext cx="0" cy="4754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>
            <a:off x="2659380" y="3116128"/>
            <a:ext cx="200809" cy="20337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2858845" y="3300081"/>
            <a:ext cx="0" cy="223358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CxnSpPr/>
        </xdr:nvCxnSpPr>
        <xdr:spPr>
          <a:xfrm flipV="1">
            <a:off x="2672379" y="5702074"/>
            <a:ext cx="0" cy="103781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CxnSpPr/>
        </xdr:nvCxnSpPr>
        <xdr:spPr>
          <a:xfrm flipV="1">
            <a:off x="2667149" y="5518122"/>
            <a:ext cx="196925" cy="19695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/>
        </xdr:nvCxnSpPr>
        <xdr:spPr>
          <a:xfrm>
            <a:off x="2659380" y="2636746"/>
            <a:ext cx="29015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0</xdr:colOff>
      <xdr:row>21</xdr:row>
      <xdr:rowOff>34290</xdr:rowOff>
    </xdr:from>
    <xdr:to>
      <xdr:col>17</xdr:col>
      <xdr:colOff>0</xdr:colOff>
      <xdr:row>48</xdr:row>
      <xdr:rowOff>93077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3088640" y="2675890"/>
          <a:ext cx="0" cy="362494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38</xdr:row>
      <xdr:rowOff>114300</xdr:rowOff>
    </xdr:from>
    <xdr:to>
      <xdr:col>45</xdr:col>
      <xdr:colOff>186690</xdr:colOff>
      <xdr:row>40</xdr:row>
      <xdr:rowOff>6374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3438525" y="4410075"/>
          <a:ext cx="4882515" cy="177824"/>
          <a:chOff x="3429000" y="4907280"/>
          <a:chExt cx="5139690" cy="151154"/>
        </a:xfrm>
      </xdr:grpSpPr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CxnSpPr/>
        </xdr:nvCxnSpPr>
        <xdr:spPr>
          <a:xfrm>
            <a:off x="3429000" y="4915092"/>
            <a:ext cx="131224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CxnSpPr/>
        </xdr:nvCxnSpPr>
        <xdr:spPr>
          <a:xfrm>
            <a:off x="4745099" y="4907280"/>
            <a:ext cx="151818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CxnSpPr/>
        </xdr:nvCxnSpPr>
        <xdr:spPr>
          <a:xfrm>
            <a:off x="4885341" y="5053162"/>
            <a:ext cx="21961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CxnSpPr/>
        </xdr:nvCxnSpPr>
        <xdr:spPr>
          <a:xfrm flipV="1">
            <a:off x="7081478" y="4918998"/>
            <a:ext cx="138922" cy="13553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CxnSpPr/>
        </xdr:nvCxnSpPr>
        <xdr:spPr>
          <a:xfrm>
            <a:off x="7212682" y="4918998"/>
            <a:ext cx="135600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61466</xdr:colOff>
      <xdr:row>42</xdr:row>
      <xdr:rowOff>0</xdr:rowOff>
    </xdr:from>
    <xdr:to>
      <xdr:col>42</xdr:col>
      <xdr:colOff>121364</xdr:colOff>
      <xdr:row>42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>
          <a:off x="4115306" y="5415280"/>
          <a:ext cx="392069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22860</xdr:colOff>
      <xdr:row>31</xdr:row>
      <xdr:rowOff>106680</xdr:rowOff>
    </xdr:from>
    <xdr:to>
      <xdr:col>61</xdr:col>
      <xdr:colOff>136963</xdr:colOff>
      <xdr:row>34</xdr:row>
      <xdr:rowOff>240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899910" y="3402330"/>
          <a:ext cx="4276528" cy="322185"/>
          <a:chOff x="7071360" y="3992880"/>
          <a:chExt cx="4495603" cy="282180"/>
        </a:xfrm>
      </xdr:grpSpPr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CxnSpPr/>
        </xdr:nvCxnSpPr>
        <xdr:spPr>
          <a:xfrm>
            <a:off x="7071360" y="4008408"/>
            <a:ext cx="132781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CxnSpPr/>
        </xdr:nvCxnSpPr>
        <xdr:spPr>
          <a:xfrm>
            <a:off x="11555681" y="3996762"/>
            <a:ext cx="0" cy="2782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CxnSpPr/>
        </xdr:nvCxnSpPr>
        <xdr:spPr>
          <a:xfrm>
            <a:off x="8395311" y="3992880"/>
            <a:ext cx="151834" cy="1527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CxnSpPr/>
        </xdr:nvCxnSpPr>
        <xdr:spPr>
          <a:xfrm>
            <a:off x="8535567" y="4137852"/>
            <a:ext cx="21963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CxnSpPr/>
        </xdr:nvCxnSpPr>
        <xdr:spPr>
          <a:xfrm flipV="1">
            <a:off x="10731927" y="4004526"/>
            <a:ext cx="138936" cy="13720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CxnSpPr/>
        </xdr:nvCxnSpPr>
        <xdr:spPr>
          <a:xfrm>
            <a:off x="10863145" y="4004526"/>
            <a:ext cx="70381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69249</xdr:colOff>
      <xdr:row>34</xdr:row>
      <xdr:rowOff>121920</xdr:rowOff>
    </xdr:from>
    <xdr:to>
      <xdr:col>61</xdr:col>
      <xdr:colOff>129540</xdr:colOff>
      <xdr:row>34</xdr:row>
      <xdr:rowOff>121920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7790849" y="4480560"/>
          <a:ext cx="392109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182880</xdr:colOff>
      <xdr:row>21</xdr:row>
      <xdr:rowOff>45946</xdr:rowOff>
    </xdr:from>
    <xdr:to>
      <xdr:col>35</xdr:col>
      <xdr:colOff>92038</xdr:colOff>
      <xdr:row>53</xdr:row>
      <xdr:rowOff>3810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6155055" y="1912846"/>
          <a:ext cx="271108" cy="4529864"/>
          <a:chOff x="6278880" y="2636746"/>
          <a:chExt cx="290158" cy="4103144"/>
        </a:xfrm>
      </xdr:grpSpPr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CxnSpPr/>
        </xdr:nvCxnSpPr>
        <xdr:spPr>
          <a:xfrm>
            <a:off x="6282765" y="2640631"/>
            <a:ext cx="0" cy="4754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6278880" y="3116128"/>
            <a:ext cx="200809" cy="20337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CxnSpPr/>
        </xdr:nvCxnSpPr>
        <xdr:spPr>
          <a:xfrm>
            <a:off x="6478345" y="3300081"/>
            <a:ext cx="0" cy="223358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CxnSpPr/>
        </xdr:nvCxnSpPr>
        <xdr:spPr>
          <a:xfrm flipV="1">
            <a:off x="6291879" y="5702074"/>
            <a:ext cx="0" cy="103781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CxnSpPr/>
        </xdr:nvCxnSpPr>
        <xdr:spPr>
          <a:xfrm flipV="1">
            <a:off x="6286649" y="5518122"/>
            <a:ext cx="196925" cy="19695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CxnSpPr/>
        </xdr:nvCxnSpPr>
        <xdr:spPr>
          <a:xfrm>
            <a:off x="6278880" y="2636746"/>
            <a:ext cx="29015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0</xdr:colOff>
      <xdr:row>21</xdr:row>
      <xdr:rowOff>34290</xdr:rowOff>
    </xdr:from>
    <xdr:to>
      <xdr:col>36</xdr:col>
      <xdr:colOff>0</xdr:colOff>
      <xdr:row>48</xdr:row>
      <xdr:rowOff>93077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/>
      </xdr:nvCxnSpPr>
      <xdr:spPr>
        <a:xfrm>
          <a:off x="6756400" y="2675890"/>
          <a:ext cx="0" cy="362494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21</xdr:row>
      <xdr:rowOff>42136</xdr:rowOff>
    </xdr:from>
    <xdr:to>
      <xdr:col>54</xdr:col>
      <xdr:colOff>100305</xdr:colOff>
      <xdr:row>53</xdr:row>
      <xdr:rowOff>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9591675" y="1909036"/>
          <a:ext cx="281280" cy="4529864"/>
          <a:chOff x="9906000" y="2632936"/>
          <a:chExt cx="290805" cy="4103144"/>
        </a:xfrm>
      </xdr:grpSpPr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CxnSpPr/>
        </xdr:nvCxnSpPr>
        <xdr:spPr>
          <a:xfrm>
            <a:off x="9909860" y="2636821"/>
            <a:ext cx="0" cy="4754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>
          <a:xfrm>
            <a:off x="9906000" y="3112318"/>
            <a:ext cx="202030" cy="20337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/>
        </xdr:nvCxnSpPr>
        <xdr:spPr>
          <a:xfrm>
            <a:off x="10104170" y="3296271"/>
            <a:ext cx="0" cy="223358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CxnSpPr/>
        </xdr:nvCxnSpPr>
        <xdr:spPr>
          <a:xfrm flipV="1">
            <a:off x="9921439" y="5698264"/>
            <a:ext cx="0" cy="103781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CxnSpPr/>
        </xdr:nvCxnSpPr>
        <xdr:spPr>
          <a:xfrm flipV="1">
            <a:off x="9913720" y="5514312"/>
            <a:ext cx="198170" cy="19695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CxnSpPr/>
        </xdr:nvCxnSpPr>
        <xdr:spPr>
          <a:xfrm>
            <a:off x="9906000" y="2632936"/>
            <a:ext cx="29080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7620</xdr:colOff>
      <xdr:row>21</xdr:row>
      <xdr:rowOff>30480</xdr:rowOff>
    </xdr:from>
    <xdr:to>
      <xdr:col>55</xdr:col>
      <xdr:colOff>7620</xdr:colOff>
      <xdr:row>48</xdr:row>
      <xdr:rowOff>89267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>
          <a:off x="10431780" y="2672080"/>
          <a:ext cx="0" cy="362494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29</xdr:row>
      <xdr:rowOff>0</xdr:rowOff>
    </xdr:from>
    <xdr:to>
      <xdr:col>8</xdr:col>
      <xdr:colOff>53340</xdr:colOff>
      <xdr:row>30</xdr:row>
      <xdr:rowOff>107072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03885" y="3009900"/>
          <a:ext cx="897255" cy="249947"/>
          <a:chOff x="441960" y="3627120"/>
          <a:chExt cx="944880" cy="236612"/>
        </a:xfrm>
      </xdr:grpSpPr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CxnSpPr/>
        </xdr:nvCxnSpPr>
        <xdr:spPr>
          <a:xfrm flipV="1">
            <a:off x="449682" y="3630799"/>
            <a:ext cx="0" cy="23293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CxnSpPr/>
        </xdr:nvCxnSpPr>
        <xdr:spPr>
          <a:xfrm>
            <a:off x="441960" y="3627120"/>
            <a:ext cx="9448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175260</xdr:colOff>
      <xdr:row>21</xdr:row>
      <xdr:rowOff>45720</xdr:rowOff>
    </xdr:from>
    <xdr:to>
      <xdr:col>14</xdr:col>
      <xdr:colOff>91440</xdr:colOff>
      <xdr:row>27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346960" y="1912620"/>
          <a:ext cx="278130" cy="887730"/>
          <a:chOff x="2270760" y="2636520"/>
          <a:chExt cx="297180" cy="807720"/>
        </a:xfrm>
      </xdr:grpSpPr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CxnSpPr/>
        </xdr:nvCxnSpPr>
        <xdr:spPr>
          <a:xfrm>
            <a:off x="2278510" y="263652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CxnSpPr/>
        </xdr:nvCxnSpPr>
        <xdr:spPr>
          <a:xfrm>
            <a:off x="2270760" y="2636520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182880</xdr:colOff>
      <xdr:row>21</xdr:row>
      <xdr:rowOff>60960</xdr:rowOff>
    </xdr:from>
    <xdr:to>
      <xdr:col>33</xdr:col>
      <xdr:colOff>99060</xdr:colOff>
      <xdr:row>27</xdr:row>
      <xdr:rowOff>91440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793105" y="1927860"/>
          <a:ext cx="278130" cy="887730"/>
          <a:chOff x="5897880" y="2651760"/>
          <a:chExt cx="297180" cy="807720"/>
        </a:xfrm>
      </xdr:grpSpPr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CxnSpPr/>
        </xdr:nvCxnSpPr>
        <xdr:spPr>
          <a:xfrm>
            <a:off x="5905630" y="265176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CxnSpPr/>
        </xdr:nvCxnSpPr>
        <xdr:spPr>
          <a:xfrm>
            <a:off x="5897880" y="2651760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0</xdr:colOff>
      <xdr:row>21</xdr:row>
      <xdr:rowOff>53340</xdr:rowOff>
    </xdr:from>
    <xdr:to>
      <xdr:col>52</xdr:col>
      <xdr:colOff>106680</xdr:colOff>
      <xdr:row>27</xdr:row>
      <xdr:rowOff>83820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229725" y="1920240"/>
          <a:ext cx="287655" cy="887730"/>
          <a:chOff x="9525000" y="2644140"/>
          <a:chExt cx="297180" cy="807720"/>
        </a:xfrm>
      </xdr:grpSpPr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CxnSpPr/>
        </xdr:nvCxnSpPr>
        <xdr:spPr>
          <a:xfrm>
            <a:off x="9532685" y="264414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CxnSpPr/>
        </xdr:nvCxnSpPr>
        <xdr:spPr>
          <a:xfrm>
            <a:off x="9525000" y="2644140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0</xdr:colOff>
      <xdr:row>30</xdr:row>
      <xdr:rowOff>7620</xdr:rowOff>
    </xdr:from>
    <xdr:to>
      <xdr:col>27</xdr:col>
      <xdr:colOff>7620</xdr:colOff>
      <xdr:row>30</xdr:row>
      <xdr:rowOff>7620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/>
      </xdr:nvCxnSpPr>
      <xdr:spPr>
        <a:xfrm>
          <a:off x="4000500" y="169164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30</xdr:row>
      <xdr:rowOff>15240</xdr:rowOff>
    </xdr:from>
    <xdr:to>
      <xdr:col>46</xdr:col>
      <xdr:colOff>7620</xdr:colOff>
      <xdr:row>30</xdr:row>
      <xdr:rowOff>15240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>
          <a:off x="7620000" y="169926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148590</xdr:colOff>
      <xdr:row>29</xdr:row>
      <xdr:rowOff>0</xdr:rowOff>
    </xdr:from>
    <xdr:to>
      <xdr:col>61</xdr:col>
      <xdr:colOff>133350</xdr:colOff>
      <xdr:row>31</xdr:row>
      <xdr:rowOff>7620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10283190" y="3009900"/>
          <a:ext cx="889635" cy="293370"/>
          <a:chOff x="10626090" y="3627120"/>
          <a:chExt cx="937260" cy="266700"/>
        </a:xfrm>
      </xdr:grpSpPr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CxnSpPr/>
        </xdr:nvCxnSpPr>
        <xdr:spPr>
          <a:xfrm flipV="1">
            <a:off x="11559488" y="3627120"/>
            <a:ext cx="0" cy="2667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CxnSpPr/>
        </xdr:nvCxnSpPr>
        <xdr:spPr>
          <a:xfrm flipH="1">
            <a:off x="10626090" y="3627120"/>
            <a:ext cx="9372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60960</xdr:colOff>
      <xdr:row>57</xdr:row>
      <xdr:rowOff>121920</xdr:rowOff>
    </xdr:from>
    <xdr:to>
      <xdr:col>26</xdr:col>
      <xdr:colOff>186690</xdr:colOff>
      <xdr:row>60</xdr:row>
      <xdr:rowOff>14713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603885" y="7132320"/>
          <a:ext cx="4278630" cy="321418"/>
          <a:chOff x="441960" y="7376160"/>
          <a:chExt cx="4507230" cy="281413"/>
        </a:xfrm>
      </xdr:grpSpPr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CxnSpPr/>
        </xdr:nvCxnSpPr>
        <xdr:spPr>
          <a:xfrm>
            <a:off x="441960" y="7383972"/>
            <a:ext cx="6793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CxnSpPr/>
        </xdr:nvCxnSpPr>
        <xdr:spPr>
          <a:xfrm>
            <a:off x="445819" y="7380066"/>
            <a:ext cx="0" cy="2775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CxnSpPr/>
        </xdr:nvCxnSpPr>
        <xdr:spPr>
          <a:xfrm>
            <a:off x="1125170" y="7376160"/>
            <a:ext cx="151835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CxnSpPr/>
        </xdr:nvCxnSpPr>
        <xdr:spPr>
          <a:xfrm>
            <a:off x="1265427" y="7519502"/>
            <a:ext cx="219638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CxnSpPr/>
        </xdr:nvCxnSpPr>
        <xdr:spPr>
          <a:xfrm flipV="1">
            <a:off x="3461811" y="7385338"/>
            <a:ext cx="138938" cy="1380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CxnSpPr/>
        </xdr:nvCxnSpPr>
        <xdr:spPr>
          <a:xfrm>
            <a:off x="3593030" y="7385338"/>
            <a:ext cx="13561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60960</xdr:colOff>
      <xdr:row>61</xdr:row>
      <xdr:rowOff>7620</xdr:rowOff>
    </xdr:from>
    <xdr:to>
      <xdr:col>23</xdr:col>
      <xdr:colOff>121293</xdr:colOff>
      <xdr:row>61</xdr:row>
      <xdr:rowOff>7620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CxnSpPr/>
      </xdr:nvCxnSpPr>
      <xdr:spPr>
        <a:xfrm>
          <a:off x="447040" y="7932420"/>
          <a:ext cx="392113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182880</xdr:colOff>
      <xdr:row>64</xdr:row>
      <xdr:rowOff>114300</xdr:rowOff>
    </xdr:from>
    <xdr:to>
      <xdr:col>45</xdr:col>
      <xdr:colOff>179070</xdr:colOff>
      <xdr:row>66</xdr:row>
      <xdr:rowOff>6374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3440430" y="8124825"/>
          <a:ext cx="4882515" cy="177824"/>
          <a:chOff x="3421380" y="8275320"/>
          <a:chExt cx="5139690" cy="151154"/>
        </a:xfrm>
      </xdr:grpSpPr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CxnSpPr/>
        </xdr:nvCxnSpPr>
        <xdr:spPr>
          <a:xfrm>
            <a:off x="3421380" y="8283132"/>
            <a:ext cx="131034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CxnSpPr/>
        </xdr:nvCxnSpPr>
        <xdr:spPr>
          <a:xfrm>
            <a:off x="4735589" y="8275320"/>
            <a:ext cx="151894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CxnSpPr/>
        </xdr:nvCxnSpPr>
        <xdr:spPr>
          <a:xfrm>
            <a:off x="4875900" y="8421202"/>
            <a:ext cx="2197223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CxnSpPr/>
        </xdr:nvCxnSpPr>
        <xdr:spPr>
          <a:xfrm flipV="1">
            <a:off x="7073123" y="8287038"/>
            <a:ext cx="138990" cy="13553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CxnSpPr/>
        </xdr:nvCxnSpPr>
        <xdr:spPr>
          <a:xfrm>
            <a:off x="7204392" y="8287038"/>
            <a:ext cx="135667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51619</xdr:colOff>
      <xdr:row>68</xdr:row>
      <xdr:rowOff>0</xdr:rowOff>
    </xdr:from>
    <xdr:to>
      <xdr:col>42</xdr:col>
      <xdr:colOff>113430</xdr:colOff>
      <xdr:row>68</xdr:row>
      <xdr:rowOff>0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CxnSpPr/>
      </xdr:nvCxnSpPr>
      <xdr:spPr>
        <a:xfrm>
          <a:off x="4105459" y="8849360"/>
          <a:ext cx="392261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182880</xdr:colOff>
      <xdr:row>57</xdr:row>
      <xdr:rowOff>106680</xdr:rowOff>
    </xdr:from>
    <xdr:to>
      <xdr:col>61</xdr:col>
      <xdr:colOff>118059</xdr:colOff>
      <xdr:row>60</xdr:row>
      <xdr:rowOff>240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/>
      </xdr:nvGrpSpPr>
      <xdr:grpSpPr>
        <a:xfrm>
          <a:off x="6878955" y="7117080"/>
          <a:ext cx="4278579" cy="322185"/>
          <a:chOff x="7040880" y="7360920"/>
          <a:chExt cx="4507179" cy="282180"/>
        </a:xfrm>
      </xdr:grpSpPr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CxnSpPr/>
        </xdr:nvCxnSpPr>
        <xdr:spPr>
          <a:xfrm>
            <a:off x="7040880" y="7376448"/>
            <a:ext cx="132601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CxnSpPr/>
        </xdr:nvCxnSpPr>
        <xdr:spPr>
          <a:xfrm>
            <a:off x="11548059" y="7364802"/>
            <a:ext cx="0" cy="2782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CxnSpPr/>
        </xdr:nvCxnSpPr>
        <xdr:spPr>
          <a:xfrm>
            <a:off x="8363036" y="7360920"/>
            <a:ext cx="151919" cy="1527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CxnSpPr/>
        </xdr:nvCxnSpPr>
        <xdr:spPr>
          <a:xfrm>
            <a:off x="8503371" y="7505892"/>
            <a:ext cx="219759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CxnSpPr/>
        </xdr:nvCxnSpPr>
        <xdr:spPr>
          <a:xfrm flipV="1">
            <a:off x="10700969" y="7372566"/>
            <a:ext cx="139014" cy="13720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CxnSpPr/>
        </xdr:nvCxnSpPr>
        <xdr:spPr>
          <a:xfrm>
            <a:off x="10832259" y="7372566"/>
            <a:ext cx="70421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59450</xdr:colOff>
      <xdr:row>60</xdr:row>
      <xdr:rowOff>121920</xdr:rowOff>
    </xdr:from>
    <xdr:to>
      <xdr:col>61</xdr:col>
      <xdr:colOff>121920</xdr:colOff>
      <xdr:row>60</xdr:row>
      <xdr:rowOff>121920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CxnSpPr/>
      </xdr:nvCxnSpPr>
      <xdr:spPr>
        <a:xfrm>
          <a:off x="7781050" y="7914640"/>
          <a:ext cx="392327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55</xdr:row>
      <xdr:rowOff>0</xdr:rowOff>
    </xdr:from>
    <xdr:to>
      <xdr:col>8</xdr:col>
      <xdr:colOff>45720</xdr:colOff>
      <xdr:row>56</xdr:row>
      <xdr:rowOff>107072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96265" y="6724650"/>
          <a:ext cx="897255" cy="249947"/>
          <a:chOff x="434340" y="6995160"/>
          <a:chExt cx="944880" cy="236612"/>
        </a:xfrm>
      </xdr:grpSpPr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CxnSpPr/>
        </xdr:nvCxnSpPr>
        <xdr:spPr>
          <a:xfrm flipV="1">
            <a:off x="442062" y="6998839"/>
            <a:ext cx="0" cy="23293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CxnSpPr/>
        </xdr:nvCxnSpPr>
        <xdr:spPr>
          <a:xfrm>
            <a:off x="434340" y="6995160"/>
            <a:ext cx="9448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182880</xdr:colOff>
      <xdr:row>56</xdr:row>
      <xdr:rowOff>7620</xdr:rowOff>
    </xdr:from>
    <xdr:to>
      <xdr:col>27</xdr:col>
      <xdr:colOff>0</xdr:colOff>
      <xdr:row>56</xdr:row>
      <xdr:rowOff>7620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CxnSpPr/>
      </xdr:nvCxnSpPr>
      <xdr:spPr>
        <a:xfrm>
          <a:off x="3992880" y="505968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182880</xdr:colOff>
      <xdr:row>56</xdr:row>
      <xdr:rowOff>15240</xdr:rowOff>
    </xdr:from>
    <xdr:to>
      <xdr:col>46</xdr:col>
      <xdr:colOff>0</xdr:colOff>
      <xdr:row>56</xdr:row>
      <xdr:rowOff>15240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CxnSpPr/>
      </xdr:nvCxnSpPr>
      <xdr:spPr>
        <a:xfrm>
          <a:off x="7612380" y="506730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144780</xdr:colOff>
      <xdr:row>55</xdr:row>
      <xdr:rowOff>0</xdr:rowOff>
    </xdr:from>
    <xdr:to>
      <xdr:col>61</xdr:col>
      <xdr:colOff>129540</xdr:colOff>
      <xdr:row>57</xdr:row>
      <xdr:rowOff>7620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0279380" y="6724650"/>
          <a:ext cx="889635" cy="293370"/>
          <a:chOff x="10622280" y="6995160"/>
          <a:chExt cx="937260" cy="266700"/>
        </a:xfrm>
      </xdr:grpSpPr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CxnSpPr/>
        </xdr:nvCxnSpPr>
        <xdr:spPr>
          <a:xfrm flipV="1">
            <a:off x="11551817" y="6995160"/>
            <a:ext cx="0" cy="2667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CxnSpPr/>
        </xdr:nvCxnSpPr>
        <xdr:spPr>
          <a:xfrm flipH="1">
            <a:off x="10622280" y="6995160"/>
            <a:ext cx="9372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68580</xdr:colOff>
      <xdr:row>83</xdr:row>
      <xdr:rowOff>121920</xdr:rowOff>
    </xdr:from>
    <xdr:to>
      <xdr:col>27</xdr:col>
      <xdr:colOff>3810</xdr:colOff>
      <xdr:row>86</xdr:row>
      <xdr:rowOff>14713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611505" y="10847070"/>
          <a:ext cx="4278630" cy="321418"/>
          <a:chOff x="449580" y="10744200"/>
          <a:chExt cx="4507230" cy="281413"/>
        </a:xfrm>
      </xdr:grpSpPr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CxnSpPr/>
        </xdr:nvCxnSpPr>
        <xdr:spPr>
          <a:xfrm>
            <a:off x="449580" y="10752012"/>
            <a:ext cx="67973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CxnSpPr/>
        </xdr:nvCxnSpPr>
        <xdr:spPr>
          <a:xfrm>
            <a:off x="453442" y="10748106"/>
            <a:ext cx="0" cy="27750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CxnSpPr/>
        </xdr:nvCxnSpPr>
        <xdr:spPr>
          <a:xfrm>
            <a:off x="1133174" y="10744200"/>
            <a:ext cx="151921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CxnSpPr/>
        </xdr:nvCxnSpPr>
        <xdr:spPr>
          <a:xfrm>
            <a:off x="1273510" y="10887542"/>
            <a:ext cx="2197623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CxnSpPr/>
        </xdr:nvCxnSpPr>
        <xdr:spPr>
          <a:xfrm flipV="1">
            <a:off x="3471133" y="10753378"/>
            <a:ext cx="139015" cy="1380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00000000-0008-0000-0100-000099000000}"/>
              </a:ext>
            </a:extLst>
          </xdr:cNvPr>
          <xdr:cNvCxnSpPr/>
        </xdr:nvCxnSpPr>
        <xdr:spPr>
          <a:xfrm>
            <a:off x="3602425" y="10753378"/>
            <a:ext cx="135438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68580</xdr:colOff>
      <xdr:row>87</xdr:row>
      <xdr:rowOff>7620</xdr:rowOff>
    </xdr:from>
    <xdr:to>
      <xdr:col>23</xdr:col>
      <xdr:colOff>131094</xdr:colOff>
      <xdr:row>87</xdr:row>
      <xdr:rowOff>7620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CxnSpPr/>
      </xdr:nvCxnSpPr>
      <xdr:spPr>
        <a:xfrm>
          <a:off x="454660" y="11366500"/>
          <a:ext cx="392331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90</xdr:row>
      <xdr:rowOff>114300</xdr:rowOff>
    </xdr:from>
    <xdr:to>
      <xdr:col>45</xdr:col>
      <xdr:colOff>186690</xdr:colOff>
      <xdr:row>92</xdr:row>
      <xdr:rowOff>6374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3438525" y="11839575"/>
          <a:ext cx="4882515" cy="177824"/>
          <a:chOff x="3429000" y="11643360"/>
          <a:chExt cx="5139690" cy="151154"/>
        </a:xfrm>
      </xdr:grpSpPr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CxnSpPr/>
        </xdr:nvCxnSpPr>
        <xdr:spPr>
          <a:xfrm>
            <a:off x="3429000" y="11651172"/>
            <a:ext cx="131224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CxnSpPr/>
        </xdr:nvCxnSpPr>
        <xdr:spPr>
          <a:xfrm>
            <a:off x="4745099" y="11643360"/>
            <a:ext cx="151818" cy="15115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00000000-0008-0000-0100-00009E000000}"/>
              </a:ext>
            </a:extLst>
          </xdr:cNvPr>
          <xdr:cNvCxnSpPr/>
        </xdr:nvCxnSpPr>
        <xdr:spPr>
          <a:xfrm>
            <a:off x="4885341" y="11789242"/>
            <a:ext cx="2196137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CxnSpPr/>
        </xdr:nvCxnSpPr>
        <xdr:spPr>
          <a:xfrm flipV="1">
            <a:off x="7081478" y="11655078"/>
            <a:ext cx="138922" cy="13553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CxnSpPr/>
        </xdr:nvCxnSpPr>
        <xdr:spPr>
          <a:xfrm>
            <a:off x="7212682" y="11655078"/>
            <a:ext cx="135600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61466</xdr:colOff>
      <xdr:row>94</xdr:row>
      <xdr:rowOff>0</xdr:rowOff>
    </xdr:from>
    <xdr:to>
      <xdr:col>42</xdr:col>
      <xdr:colOff>121364</xdr:colOff>
      <xdr:row>94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CxnSpPr/>
      </xdr:nvCxnSpPr>
      <xdr:spPr>
        <a:xfrm>
          <a:off x="4115306" y="12283440"/>
          <a:ext cx="392069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83</xdr:row>
      <xdr:rowOff>106680</xdr:rowOff>
    </xdr:from>
    <xdr:to>
      <xdr:col>61</xdr:col>
      <xdr:colOff>125681</xdr:colOff>
      <xdr:row>86</xdr:row>
      <xdr:rowOff>240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6877050" y="10831830"/>
          <a:ext cx="4288106" cy="322185"/>
          <a:chOff x="7048500" y="10728960"/>
          <a:chExt cx="4507181" cy="282180"/>
        </a:xfrm>
      </xdr:grpSpPr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00000000-0008-0000-0100-0000A3000000}"/>
              </a:ext>
            </a:extLst>
          </xdr:cNvPr>
          <xdr:cNvCxnSpPr/>
        </xdr:nvCxnSpPr>
        <xdr:spPr>
          <a:xfrm>
            <a:off x="7048500" y="10744488"/>
            <a:ext cx="132781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00000000-0008-0000-0100-0000A4000000}"/>
              </a:ext>
            </a:extLst>
          </xdr:cNvPr>
          <xdr:cNvCxnSpPr/>
        </xdr:nvCxnSpPr>
        <xdr:spPr>
          <a:xfrm>
            <a:off x="11555681" y="10732842"/>
            <a:ext cx="0" cy="2782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00000000-0008-0000-0100-0000A5000000}"/>
              </a:ext>
            </a:extLst>
          </xdr:cNvPr>
          <xdr:cNvCxnSpPr/>
        </xdr:nvCxnSpPr>
        <xdr:spPr>
          <a:xfrm>
            <a:off x="8372451" y="10728960"/>
            <a:ext cx="151834" cy="15273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00000000-0008-0000-0100-0000A6000000}"/>
              </a:ext>
            </a:extLst>
          </xdr:cNvPr>
          <xdr:cNvCxnSpPr/>
        </xdr:nvCxnSpPr>
        <xdr:spPr>
          <a:xfrm>
            <a:off x="8512707" y="10873932"/>
            <a:ext cx="21963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CxnSpPr/>
        </xdr:nvCxnSpPr>
        <xdr:spPr>
          <a:xfrm flipV="1">
            <a:off x="10709067" y="10740606"/>
            <a:ext cx="138936" cy="13720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00000000-0008-0000-0100-0000A8000000}"/>
              </a:ext>
            </a:extLst>
          </xdr:cNvPr>
          <xdr:cNvCxnSpPr/>
        </xdr:nvCxnSpPr>
        <xdr:spPr>
          <a:xfrm>
            <a:off x="10840285" y="10740606"/>
            <a:ext cx="70381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69249</xdr:colOff>
      <xdr:row>86</xdr:row>
      <xdr:rowOff>121920</xdr:rowOff>
    </xdr:from>
    <xdr:to>
      <xdr:col>61</xdr:col>
      <xdr:colOff>129540</xdr:colOff>
      <xdr:row>86</xdr:row>
      <xdr:rowOff>121920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CxnSpPr/>
      </xdr:nvCxnSpPr>
      <xdr:spPr>
        <a:xfrm>
          <a:off x="7790849" y="11348720"/>
          <a:ext cx="392109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</xdr:colOff>
      <xdr:row>81</xdr:row>
      <xdr:rowOff>0</xdr:rowOff>
    </xdr:from>
    <xdr:to>
      <xdr:col>8</xdr:col>
      <xdr:colOff>53340</xdr:colOff>
      <xdr:row>82</xdr:row>
      <xdr:rowOff>118110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603885" y="10439400"/>
          <a:ext cx="897255" cy="260985"/>
          <a:chOff x="441960" y="10363200"/>
          <a:chExt cx="944880" cy="247650"/>
        </a:xfrm>
      </xdr:grpSpPr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CxnSpPr/>
        </xdr:nvCxnSpPr>
        <xdr:spPr>
          <a:xfrm flipV="1">
            <a:off x="449682" y="10367049"/>
            <a:ext cx="0" cy="24380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CxnSpPr/>
        </xdr:nvCxnSpPr>
        <xdr:spPr>
          <a:xfrm>
            <a:off x="441960" y="10363200"/>
            <a:ext cx="9448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0</xdr:colOff>
      <xdr:row>82</xdr:row>
      <xdr:rowOff>7620</xdr:rowOff>
    </xdr:from>
    <xdr:to>
      <xdr:col>27</xdr:col>
      <xdr:colOff>7620</xdr:colOff>
      <xdr:row>82</xdr:row>
      <xdr:rowOff>7620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CxnSpPr/>
      </xdr:nvCxnSpPr>
      <xdr:spPr>
        <a:xfrm>
          <a:off x="4000500" y="842772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82</xdr:row>
      <xdr:rowOff>15240</xdr:rowOff>
    </xdr:from>
    <xdr:to>
      <xdr:col>46</xdr:col>
      <xdr:colOff>7620</xdr:colOff>
      <xdr:row>82</xdr:row>
      <xdr:rowOff>15240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CxnSpPr/>
      </xdr:nvCxnSpPr>
      <xdr:spPr>
        <a:xfrm>
          <a:off x="7620000" y="8435340"/>
          <a:ext cx="153162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148590</xdr:colOff>
      <xdr:row>81</xdr:row>
      <xdr:rowOff>0</xdr:rowOff>
    </xdr:from>
    <xdr:to>
      <xdr:col>61</xdr:col>
      <xdr:colOff>133350</xdr:colOff>
      <xdr:row>83</xdr:row>
      <xdr:rowOff>7620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10283190" y="10439400"/>
          <a:ext cx="889635" cy="293370"/>
          <a:chOff x="10626090" y="10363200"/>
          <a:chExt cx="937260" cy="266700"/>
        </a:xfrm>
      </xdr:grpSpPr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CxnSpPr/>
        </xdr:nvCxnSpPr>
        <xdr:spPr>
          <a:xfrm flipV="1">
            <a:off x="11559488" y="10363200"/>
            <a:ext cx="0" cy="2667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CxnSpPr/>
        </xdr:nvCxnSpPr>
        <xdr:spPr>
          <a:xfrm flipH="1">
            <a:off x="10626090" y="10363200"/>
            <a:ext cx="93726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69</xdr:row>
      <xdr:rowOff>19050</xdr:rowOff>
    </xdr:from>
    <xdr:to>
      <xdr:col>16</xdr:col>
      <xdr:colOff>100381</xdr:colOff>
      <xdr:row>100</xdr:row>
      <xdr:rowOff>72096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2714625" y="8743950"/>
          <a:ext cx="281356" cy="4482171"/>
          <a:chOff x="2667000" y="8827770"/>
          <a:chExt cx="290881" cy="4068786"/>
        </a:xfrm>
      </xdr:grpSpPr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00000000-0008-0000-0100-0000B3000000}"/>
              </a:ext>
            </a:extLst>
          </xdr:cNvPr>
          <xdr:cNvCxnSpPr/>
        </xdr:nvCxnSpPr>
        <xdr:spPr>
          <a:xfrm>
            <a:off x="2678582" y="12421285"/>
            <a:ext cx="0" cy="4752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CxnSpPr/>
        </xdr:nvCxnSpPr>
        <xdr:spPr>
          <a:xfrm>
            <a:off x="2674722" y="9863749"/>
            <a:ext cx="186639" cy="18774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CxnSpPr/>
        </xdr:nvCxnSpPr>
        <xdr:spPr>
          <a:xfrm>
            <a:off x="2857500" y="10032081"/>
            <a:ext cx="0" cy="223252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00000000-0008-0000-0100-0000B6000000}"/>
              </a:ext>
            </a:extLst>
          </xdr:cNvPr>
          <xdr:cNvCxnSpPr/>
        </xdr:nvCxnSpPr>
        <xdr:spPr>
          <a:xfrm flipV="1">
            <a:off x="2674722" y="8827770"/>
            <a:ext cx="0" cy="10398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00000000-0008-0000-0100-0000B7000000}"/>
              </a:ext>
            </a:extLst>
          </xdr:cNvPr>
          <xdr:cNvCxnSpPr/>
        </xdr:nvCxnSpPr>
        <xdr:spPr>
          <a:xfrm flipV="1">
            <a:off x="2674722" y="12241303"/>
            <a:ext cx="194361" cy="19551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CxnSpPr/>
        </xdr:nvCxnSpPr>
        <xdr:spPr>
          <a:xfrm>
            <a:off x="2667000" y="12896556"/>
            <a:ext cx="29088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0</xdr:colOff>
      <xdr:row>73</xdr:row>
      <xdr:rowOff>30530</xdr:rowOff>
    </xdr:from>
    <xdr:to>
      <xdr:col>17</xdr:col>
      <xdr:colOff>0</xdr:colOff>
      <xdr:row>100</xdr:row>
      <xdr:rowOff>87630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CxnSpPr/>
      </xdr:nvCxnSpPr>
      <xdr:spPr>
        <a:xfrm>
          <a:off x="3088640" y="9540290"/>
          <a:ext cx="0" cy="3623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182880</xdr:colOff>
      <xdr:row>94</xdr:row>
      <xdr:rowOff>49530</xdr:rowOff>
    </xdr:from>
    <xdr:to>
      <xdr:col>14</xdr:col>
      <xdr:colOff>99060</xdr:colOff>
      <xdr:row>100</xdr:row>
      <xdr:rowOff>80010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354580" y="12346305"/>
          <a:ext cx="278130" cy="887730"/>
          <a:chOff x="2278380" y="12096750"/>
          <a:chExt cx="297180" cy="807720"/>
        </a:xfrm>
      </xdr:grpSpPr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00000000-0008-0000-0100-0000BB000000}"/>
              </a:ext>
            </a:extLst>
          </xdr:cNvPr>
          <xdr:cNvCxnSpPr/>
        </xdr:nvCxnSpPr>
        <xdr:spPr>
          <a:xfrm>
            <a:off x="2286130" y="1209675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CxnSpPr/>
        </xdr:nvCxnSpPr>
        <xdr:spPr>
          <a:xfrm>
            <a:off x="2278380" y="12888942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69</xdr:row>
      <xdr:rowOff>15240</xdr:rowOff>
    </xdr:from>
    <xdr:to>
      <xdr:col>35</xdr:col>
      <xdr:colOff>100381</xdr:colOff>
      <xdr:row>100</xdr:row>
      <xdr:rowOff>68286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6153150" y="8740140"/>
          <a:ext cx="281356" cy="4482171"/>
          <a:chOff x="6286500" y="8823960"/>
          <a:chExt cx="290881" cy="4068786"/>
        </a:xfrm>
      </xdr:grpSpPr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00000000-0008-0000-0100-0000C2000000}"/>
              </a:ext>
            </a:extLst>
          </xdr:cNvPr>
          <xdr:cNvCxnSpPr/>
        </xdr:nvCxnSpPr>
        <xdr:spPr>
          <a:xfrm>
            <a:off x="6298082" y="12417475"/>
            <a:ext cx="0" cy="4752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CxnSpPr/>
        </xdr:nvCxnSpPr>
        <xdr:spPr>
          <a:xfrm>
            <a:off x="6294222" y="9859939"/>
            <a:ext cx="186639" cy="18774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CxnSpPr/>
        </xdr:nvCxnSpPr>
        <xdr:spPr>
          <a:xfrm>
            <a:off x="6477000" y="10028271"/>
            <a:ext cx="0" cy="223252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CxnSpPr/>
        </xdr:nvCxnSpPr>
        <xdr:spPr>
          <a:xfrm flipV="1">
            <a:off x="6294222" y="8823960"/>
            <a:ext cx="0" cy="10398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CxnSpPr/>
        </xdr:nvCxnSpPr>
        <xdr:spPr>
          <a:xfrm flipV="1">
            <a:off x="6294222" y="12237493"/>
            <a:ext cx="194361" cy="19551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00000000-0008-0000-0100-0000C7000000}"/>
              </a:ext>
            </a:extLst>
          </xdr:cNvPr>
          <xdr:cNvCxnSpPr/>
        </xdr:nvCxnSpPr>
        <xdr:spPr>
          <a:xfrm>
            <a:off x="6286500" y="12892746"/>
            <a:ext cx="29088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0</xdr:colOff>
      <xdr:row>73</xdr:row>
      <xdr:rowOff>26720</xdr:rowOff>
    </xdr:from>
    <xdr:to>
      <xdr:col>36</xdr:col>
      <xdr:colOff>0</xdr:colOff>
      <xdr:row>100</xdr:row>
      <xdr:rowOff>83820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CxnSpPr/>
      </xdr:nvCxnSpPr>
      <xdr:spPr>
        <a:xfrm>
          <a:off x="6756400" y="9536480"/>
          <a:ext cx="0" cy="3623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182880</xdr:colOff>
      <xdr:row>94</xdr:row>
      <xdr:rowOff>45720</xdr:rowOff>
    </xdr:from>
    <xdr:to>
      <xdr:col>33</xdr:col>
      <xdr:colOff>99060</xdr:colOff>
      <xdr:row>100</xdr:row>
      <xdr:rowOff>76200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5793105" y="12342495"/>
          <a:ext cx="278130" cy="887730"/>
          <a:chOff x="5897880" y="12092940"/>
          <a:chExt cx="297180" cy="807720"/>
        </a:xfrm>
      </xdr:grpSpPr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CxnSpPr/>
        </xdr:nvCxnSpPr>
        <xdr:spPr>
          <a:xfrm>
            <a:off x="5905630" y="1209294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CxnSpPr/>
        </xdr:nvCxnSpPr>
        <xdr:spPr>
          <a:xfrm>
            <a:off x="5897880" y="12885132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7620</xdr:colOff>
      <xdr:row>69</xdr:row>
      <xdr:rowOff>30480</xdr:rowOff>
    </xdr:from>
    <xdr:to>
      <xdr:col>54</xdr:col>
      <xdr:colOff>108001</xdr:colOff>
      <xdr:row>100</xdr:row>
      <xdr:rowOff>83526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/>
      </xdr:nvGrpSpPr>
      <xdr:grpSpPr>
        <a:xfrm>
          <a:off x="9599295" y="8755380"/>
          <a:ext cx="281356" cy="4482171"/>
          <a:chOff x="9913620" y="8839200"/>
          <a:chExt cx="290881" cy="4068786"/>
        </a:xfrm>
      </xdr:grpSpPr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CxnSpPr/>
        </xdr:nvCxnSpPr>
        <xdr:spPr>
          <a:xfrm>
            <a:off x="9925202" y="12432715"/>
            <a:ext cx="0" cy="47527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CxnSpPr/>
        </xdr:nvCxnSpPr>
        <xdr:spPr>
          <a:xfrm>
            <a:off x="9921342" y="9875179"/>
            <a:ext cx="186639" cy="18774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CxnSpPr/>
        </xdr:nvCxnSpPr>
        <xdr:spPr>
          <a:xfrm>
            <a:off x="10104120" y="10043511"/>
            <a:ext cx="0" cy="2232523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CxnSpPr/>
        </xdr:nvCxnSpPr>
        <xdr:spPr>
          <a:xfrm flipV="1">
            <a:off x="9921342" y="8839200"/>
            <a:ext cx="0" cy="10398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00000000-0008-0000-0100-0000D1000000}"/>
              </a:ext>
            </a:extLst>
          </xdr:cNvPr>
          <xdr:cNvCxnSpPr/>
        </xdr:nvCxnSpPr>
        <xdr:spPr>
          <a:xfrm flipV="1">
            <a:off x="9921342" y="12252733"/>
            <a:ext cx="194361" cy="192976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00000000-0008-0000-0100-0000D2000000}"/>
              </a:ext>
            </a:extLst>
          </xdr:cNvPr>
          <xdr:cNvCxnSpPr/>
        </xdr:nvCxnSpPr>
        <xdr:spPr>
          <a:xfrm>
            <a:off x="9913620" y="12907986"/>
            <a:ext cx="29088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7620</xdr:colOff>
      <xdr:row>73</xdr:row>
      <xdr:rowOff>41960</xdr:rowOff>
    </xdr:from>
    <xdr:to>
      <xdr:col>55</xdr:col>
      <xdr:colOff>7620</xdr:colOff>
      <xdr:row>100</xdr:row>
      <xdr:rowOff>99060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CxnSpPr/>
      </xdr:nvCxnSpPr>
      <xdr:spPr>
        <a:xfrm>
          <a:off x="10431780" y="9551720"/>
          <a:ext cx="0" cy="3623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94</xdr:row>
      <xdr:rowOff>60960</xdr:rowOff>
    </xdr:from>
    <xdr:to>
      <xdr:col>52</xdr:col>
      <xdr:colOff>106680</xdr:colOff>
      <xdr:row>100</xdr:row>
      <xdr:rowOff>91440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9229725" y="12357735"/>
          <a:ext cx="287655" cy="887730"/>
          <a:chOff x="9525000" y="12108180"/>
          <a:chExt cx="297180" cy="807720"/>
        </a:xfrm>
      </xdr:grpSpPr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00000000-0008-0000-0100-0000D5000000}"/>
              </a:ext>
            </a:extLst>
          </xdr:cNvPr>
          <xdr:cNvCxnSpPr/>
        </xdr:nvCxnSpPr>
        <xdr:spPr>
          <a:xfrm>
            <a:off x="9532685" y="12108180"/>
            <a:ext cx="0" cy="80772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CxnSpPr/>
        </xdr:nvCxnSpPr>
        <xdr:spPr>
          <a:xfrm>
            <a:off x="9525000" y="12900372"/>
            <a:ext cx="29718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14</xdr:row>
      <xdr:rowOff>60960</xdr:rowOff>
    </xdr:from>
    <xdr:to>
      <xdr:col>3</xdr:col>
      <xdr:colOff>0</xdr:colOff>
      <xdr:row>20</xdr:row>
      <xdr:rowOff>38100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CxnSpPr/>
      </xdr:nvCxnSpPr>
      <xdr:spPr>
        <a:xfrm flipV="1">
          <a:off x="952500" y="1874520"/>
          <a:ext cx="0" cy="4953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</xdr:colOff>
      <xdr:row>19</xdr:row>
      <xdr:rowOff>0</xdr:rowOff>
    </xdr:from>
    <xdr:to>
      <xdr:col>62</xdr:col>
      <xdr:colOff>106680</xdr:colOff>
      <xdr:row>19</xdr:row>
      <xdr:rowOff>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CxnSpPr/>
      </xdr:nvCxnSpPr>
      <xdr:spPr>
        <a:xfrm>
          <a:off x="868680" y="2202180"/>
          <a:ext cx="114300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</xdr:colOff>
      <xdr:row>15</xdr:row>
      <xdr:rowOff>0</xdr:rowOff>
    </xdr:from>
    <xdr:to>
      <xdr:col>62</xdr:col>
      <xdr:colOff>68580</xdr:colOff>
      <xdr:row>15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CxnSpPr/>
      </xdr:nvCxnSpPr>
      <xdr:spPr>
        <a:xfrm>
          <a:off x="868680" y="1943100"/>
          <a:ext cx="113919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14</xdr:row>
      <xdr:rowOff>95250</xdr:rowOff>
    </xdr:from>
    <xdr:to>
      <xdr:col>3</xdr:col>
      <xdr:colOff>34290</xdr:colOff>
      <xdr:row>15</xdr:row>
      <xdr:rowOff>34290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CxnSpPr/>
      </xdr:nvCxnSpPr>
      <xdr:spPr>
        <a:xfrm flipH="1">
          <a:off x="914400" y="190881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18</xdr:row>
      <xdr:rowOff>95250</xdr:rowOff>
    </xdr:from>
    <xdr:to>
      <xdr:col>3</xdr:col>
      <xdr:colOff>34290</xdr:colOff>
      <xdr:row>19</xdr:row>
      <xdr:rowOff>34290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CxnSpPr/>
      </xdr:nvCxnSpPr>
      <xdr:spPr>
        <a:xfrm flipH="1">
          <a:off x="914400" y="21678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</xdr:colOff>
      <xdr:row>18</xdr:row>
      <xdr:rowOff>57150</xdr:rowOff>
    </xdr:from>
    <xdr:to>
      <xdr:col>22</xdr:col>
      <xdr:colOff>3810</xdr:colOff>
      <xdr:row>20</xdr:row>
      <xdr:rowOff>87630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CxnSpPr/>
      </xdr:nvCxnSpPr>
      <xdr:spPr>
        <a:xfrm flipV="1">
          <a:off x="4575810" y="212979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160020</xdr:colOff>
      <xdr:row>18</xdr:row>
      <xdr:rowOff>95250</xdr:rowOff>
    </xdr:from>
    <xdr:to>
      <xdr:col>22</xdr:col>
      <xdr:colOff>41910</xdr:colOff>
      <xdr:row>19</xdr:row>
      <xdr:rowOff>34290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CxnSpPr/>
      </xdr:nvCxnSpPr>
      <xdr:spPr>
        <a:xfrm flipH="1">
          <a:off x="4541520" y="21678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18</xdr:row>
      <xdr:rowOff>60960</xdr:rowOff>
    </xdr:from>
    <xdr:to>
      <xdr:col>24</xdr:col>
      <xdr:colOff>0</xdr:colOff>
      <xdr:row>20</xdr:row>
      <xdr:rowOff>91440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CxnSpPr/>
      </xdr:nvCxnSpPr>
      <xdr:spPr>
        <a:xfrm flipV="1">
          <a:off x="4953000" y="213360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156210</xdr:colOff>
      <xdr:row>18</xdr:row>
      <xdr:rowOff>99060</xdr:rowOff>
    </xdr:from>
    <xdr:to>
      <xdr:col>24</xdr:col>
      <xdr:colOff>38100</xdr:colOff>
      <xdr:row>19</xdr:row>
      <xdr:rowOff>38100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CxnSpPr/>
      </xdr:nvCxnSpPr>
      <xdr:spPr>
        <a:xfrm flipH="1">
          <a:off x="4918710" y="21717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</xdr:colOff>
      <xdr:row>18</xdr:row>
      <xdr:rowOff>57150</xdr:rowOff>
    </xdr:from>
    <xdr:to>
      <xdr:col>41</xdr:col>
      <xdr:colOff>3810</xdr:colOff>
      <xdr:row>20</xdr:row>
      <xdr:rowOff>87630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CxnSpPr/>
      </xdr:nvCxnSpPr>
      <xdr:spPr>
        <a:xfrm flipV="1">
          <a:off x="4575810" y="212979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160020</xdr:colOff>
      <xdr:row>18</xdr:row>
      <xdr:rowOff>95250</xdr:rowOff>
    </xdr:from>
    <xdr:to>
      <xdr:col>41</xdr:col>
      <xdr:colOff>41910</xdr:colOff>
      <xdr:row>19</xdr:row>
      <xdr:rowOff>34290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CxnSpPr/>
      </xdr:nvCxnSpPr>
      <xdr:spPr>
        <a:xfrm flipH="1">
          <a:off x="4541520" y="21678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60960</xdr:rowOff>
    </xdr:from>
    <xdr:to>
      <xdr:col>43</xdr:col>
      <xdr:colOff>0</xdr:colOff>
      <xdr:row>20</xdr:row>
      <xdr:rowOff>91440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CxnSpPr/>
      </xdr:nvCxnSpPr>
      <xdr:spPr>
        <a:xfrm flipV="1">
          <a:off x="4953000" y="213360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156210</xdr:colOff>
      <xdr:row>18</xdr:row>
      <xdr:rowOff>99060</xdr:rowOff>
    </xdr:from>
    <xdr:to>
      <xdr:col>43</xdr:col>
      <xdr:colOff>38100</xdr:colOff>
      <xdr:row>19</xdr:row>
      <xdr:rowOff>38100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CxnSpPr/>
      </xdr:nvCxnSpPr>
      <xdr:spPr>
        <a:xfrm flipH="1">
          <a:off x="4918710" y="21717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3810</xdr:colOff>
      <xdr:row>18</xdr:row>
      <xdr:rowOff>57150</xdr:rowOff>
    </xdr:from>
    <xdr:to>
      <xdr:col>60</xdr:col>
      <xdr:colOff>3810</xdr:colOff>
      <xdr:row>20</xdr:row>
      <xdr:rowOff>87630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CxnSpPr/>
      </xdr:nvCxnSpPr>
      <xdr:spPr>
        <a:xfrm flipV="1">
          <a:off x="8195310" y="212979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160020</xdr:colOff>
      <xdr:row>18</xdr:row>
      <xdr:rowOff>95250</xdr:rowOff>
    </xdr:from>
    <xdr:to>
      <xdr:col>60</xdr:col>
      <xdr:colOff>41910</xdr:colOff>
      <xdr:row>19</xdr:row>
      <xdr:rowOff>34290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CxnSpPr/>
      </xdr:nvCxnSpPr>
      <xdr:spPr>
        <a:xfrm flipH="1">
          <a:off x="8161020" y="21678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14</xdr:row>
      <xdr:rowOff>57150</xdr:rowOff>
    </xdr:from>
    <xdr:to>
      <xdr:col>62</xdr:col>
      <xdr:colOff>0</xdr:colOff>
      <xdr:row>20</xdr:row>
      <xdr:rowOff>91440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CxnSpPr/>
      </xdr:nvCxnSpPr>
      <xdr:spPr>
        <a:xfrm flipV="1">
          <a:off x="12192000" y="1870710"/>
          <a:ext cx="0" cy="5524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156210</xdr:colOff>
      <xdr:row>18</xdr:row>
      <xdr:rowOff>99060</xdr:rowOff>
    </xdr:from>
    <xdr:to>
      <xdr:col>62</xdr:col>
      <xdr:colOff>38100</xdr:colOff>
      <xdr:row>19</xdr:row>
      <xdr:rowOff>38100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CxnSpPr/>
      </xdr:nvCxnSpPr>
      <xdr:spPr>
        <a:xfrm flipH="1">
          <a:off x="8538210" y="21717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152400</xdr:colOff>
      <xdr:row>14</xdr:row>
      <xdr:rowOff>95250</xdr:rowOff>
    </xdr:from>
    <xdr:to>
      <xdr:col>62</xdr:col>
      <xdr:colOff>34290</xdr:colOff>
      <xdr:row>15</xdr:row>
      <xdr:rowOff>34290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CxnSpPr/>
      </xdr:nvCxnSpPr>
      <xdr:spPr>
        <a:xfrm flipH="1">
          <a:off x="12153900" y="190881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64770</xdr:colOff>
      <xdr:row>21</xdr:row>
      <xdr:rowOff>0</xdr:rowOff>
    </xdr:from>
    <xdr:to>
      <xdr:col>68</xdr:col>
      <xdr:colOff>64770</xdr:colOff>
      <xdr:row>21</xdr:row>
      <xdr:rowOff>0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CxnSpPr/>
      </xdr:nvCxnSpPr>
      <xdr:spPr>
        <a:xfrm>
          <a:off x="12256770" y="2461260"/>
          <a:ext cx="7620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20</xdr:row>
      <xdr:rowOff>72390</xdr:rowOff>
    </xdr:from>
    <xdr:to>
      <xdr:col>64</xdr:col>
      <xdr:colOff>0</xdr:colOff>
      <xdr:row>101</xdr:row>
      <xdr:rowOff>72390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CxnSpPr/>
      </xdr:nvCxnSpPr>
      <xdr:spPr>
        <a:xfrm>
          <a:off x="12573000" y="2404110"/>
          <a:ext cx="0" cy="104927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20</xdr:row>
      <xdr:rowOff>72390</xdr:rowOff>
    </xdr:from>
    <xdr:to>
      <xdr:col>68</xdr:col>
      <xdr:colOff>0</xdr:colOff>
      <xdr:row>101</xdr:row>
      <xdr:rowOff>49530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CxnSpPr/>
      </xdr:nvCxnSpPr>
      <xdr:spPr>
        <a:xfrm>
          <a:off x="12954000" y="2404110"/>
          <a:ext cx="0" cy="104698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64770</xdr:colOff>
      <xdr:row>23</xdr:row>
      <xdr:rowOff>0</xdr:rowOff>
    </xdr:from>
    <xdr:to>
      <xdr:col>64</xdr:col>
      <xdr:colOff>60960</xdr:colOff>
      <xdr:row>23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CxnSpPr/>
      </xdr:nvCxnSpPr>
      <xdr:spPr>
        <a:xfrm>
          <a:off x="12256770" y="272034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156210</xdr:colOff>
      <xdr:row>20</xdr:row>
      <xdr:rowOff>99060</xdr:rowOff>
    </xdr:from>
    <xdr:to>
      <xdr:col>64</xdr:col>
      <xdr:colOff>38100</xdr:colOff>
      <xdr:row>21</xdr:row>
      <xdr:rowOff>38100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CxnSpPr/>
      </xdr:nvCxnSpPr>
      <xdr:spPr>
        <a:xfrm flipH="1">
          <a:off x="12538710" y="24307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156210</xdr:colOff>
      <xdr:row>20</xdr:row>
      <xdr:rowOff>95250</xdr:rowOff>
    </xdr:from>
    <xdr:to>
      <xdr:col>68</xdr:col>
      <xdr:colOff>38100</xdr:colOff>
      <xdr:row>21</xdr:row>
      <xdr:rowOff>34290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CxnSpPr/>
      </xdr:nvCxnSpPr>
      <xdr:spPr>
        <a:xfrm flipH="1">
          <a:off x="12919710" y="242697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152400</xdr:colOff>
      <xdr:row>22</xdr:row>
      <xdr:rowOff>95250</xdr:rowOff>
    </xdr:from>
    <xdr:to>
      <xdr:col>64</xdr:col>
      <xdr:colOff>34290</xdr:colOff>
      <xdr:row>23</xdr:row>
      <xdr:rowOff>34290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CxnSpPr/>
      </xdr:nvCxnSpPr>
      <xdr:spPr>
        <a:xfrm flipH="1">
          <a:off x="12534900" y="26860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47</xdr:row>
      <xdr:rowOff>3810</xdr:rowOff>
    </xdr:from>
    <xdr:to>
      <xdr:col>64</xdr:col>
      <xdr:colOff>68580</xdr:colOff>
      <xdr:row>47</xdr:row>
      <xdr:rowOff>3810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CxnSpPr/>
      </xdr:nvCxnSpPr>
      <xdr:spPr>
        <a:xfrm>
          <a:off x="12264390" y="583311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46</xdr:row>
      <xdr:rowOff>99060</xdr:rowOff>
    </xdr:from>
    <xdr:to>
      <xdr:col>64</xdr:col>
      <xdr:colOff>41910</xdr:colOff>
      <xdr:row>47</xdr:row>
      <xdr:rowOff>38100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CxnSpPr/>
      </xdr:nvCxnSpPr>
      <xdr:spPr>
        <a:xfrm flipH="1">
          <a:off x="12542520" y="57988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48</xdr:row>
      <xdr:rowOff>125730</xdr:rowOff>
    </xdr:from>
    <xdr:to>
      <xdr:col>64</xdr:col>
      <xdr:colOff>68580</xdr:colOff>
      <xdr:row>48</xdr:row>
      <xdr:rowOff>125730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CxnSpPr/>
      </xdr:nvCxnSpPr>
      <xdr:spPr>
        <a:xfrm>
          <a:off x="12264390" y="608457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48</xdr:row>
      <xdr:rowOff>91440</xdr:rowOff>
    </xdr:from>
    <xdr:to>
      <xdr:col>64</xdr:col>
      <xdr:colOff>41910</xdr:colOff>
      <xdr:row>49</xdr:row>
      <xdr:rowOff>30480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CxnSpPr/>
      </xdr:nvCxnSpPr>
      <xdr:spPr>
        <a:xfrm flipH="1">
          <a:off x="12542520" y="60502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73</xdr:row>
      <xdr:rowOff>3810</xdr:rowOff>
    </xdr:from>
    <xdr:to>
      <xdr:col>64</xdr:col>
      <xdr:colOff>68580</xdr:colOff>
      <xdr:row>73</xdr:row>
      <xdr:rowOff>3810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CxnSpPr/>
      </xdr:nvCxnSpPr>
      <xdr:spPr>
        <a:xfrm>
          <a:off x="12264390" y="583311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72</xdr:row>
      <xdr:rowOff>99060</xdr:rowOff>
    </xdr:from>
    <xdr:to>
      <xdr:col>64</xdr:col>
      <xdr:colOff>41910</xdr:colOff>
      <xdr:row>73</xdr:row>
      <xdr:rowOff>38100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CxnSpPr/>
      </xdr:nvCxnSpPr>
      <xdr:spPr>
        <a:xfrm flipH="1">
          <a:off x="12542520" y="57988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74</xdr:row>
      <xdr:rowOff>125730</xdr:rowOff>
    </xdr:from>
    <xdr:to>
      <xdr:col>64</xdr:col>
      <xdr:colOff>68580</xdr:colOff>
      <xdr:row>74</xdr:row>
      <xdr:rowOff>125730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CxnSpPr/>
      </xdr:nvCxnSpPr>
      <xdr:spPr>
        <a:xfrm>
          <a:off x="12264390" y="608457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74</xdr:row>
      <xdr:rowOff>91440</xdr:rowOff>
    </xdr:from>
    <xdr:to>
      <xdr:col>64</xdr:col>
      <xdr:colOff>41910</xdr:colOff>
      <xdr:row>75</xdr:row>
      <xdr:rowOff>30480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CxnSpPr/>
      </xdr:nvCxnSpPr>
      <xdr:spPr>
        <a:xfrm flipH="1">
          <a:off x="12542520" y="60502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99</xdr:row>
      <xdr:rowOff>3810</xdr:rowOff>
    </xdr:from>
    <xdr:to>
      <xdr:col>64</xdr:col>
      <xdr:colOff>68580</xdr:colOff>
      <xdr:row>99</xdr:row>
      <xdr:rowOff>3810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CxnSpPr/>
      </xdr:nvCxnSpPr>
      <xdr:spPr>
        <a:xfrm>
          <a:off x="12264390" y="9201150"/>
          <a:ext cx="3771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98</xdr:row>
      <xdr:rowOff>99060</xdr:rowOff>
    </xdr:from>
    <xdr:to>
      <xdr:col>64</xdr:col>
      <xdr:colOff>41910</xdr:colOff>
      <xdr:row>99</xdr:row>
      <xdr:rowOff>38100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CxnSpPr/>
      </xdr:nvCxnSpPr>
      <xdr:spPr>
        <a:xfrm flipH="1">
          <a:off x="12542520" y="916686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72390</xdr:colOff>
      <xdr:row>100</xdr:row>
      <xdr:rowOff>125730</xdr:rowOff>
    </xdr:from>
    <xdr:to>
      <xdr:col>68</xdr:col>
      <xdr:colOff>53340</xdr:colOff>
      <xdr:row>100</xdr:row>
      <xdr:rowOff>125730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CxnSpPr/>
      </xdr:nvCxnSpPr>
      <xdr:spPr>
        <a:xfrm>
          <a:off x="12264390" y="12820650"/>
          <a:ext cx="7429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160020</xdr:colOff>
      <xdr:row>100</xdr:row>
      <xdr:rowOff>91440</xdr:rowOff>
    </xdr:from>
    <xdr:to>
      <xdr:col>64</xdr:col>
      <xdr:colOff>41910</xdr:colOff>
      <xdr:row>101</xdr:row>
      <xdr:rowOff>30480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CxnSpPr/>
      </xdr:nvCxnSpPr>
      <xdr:spPr>
        <a:xfrm flipH="1">
          <a:off x="12542520" y="94183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152400</xdr:colOff>
      <xdr:row>100</xdr:row>
      <xdr:rowOff>91440</xdr:rowOff>
    </xdr:from>
    <xdr:to>
      <xdr:col>68</xdr:col>
      <xdr:colOff>34290</xdr:colOff>
      <xdr:row>101</xdr:row>
      <xdr:rowOff>30480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CxnSpPr/>
      </xdr:nvCxnSpPr>
      <xdr:spPr>
        <a:xfrm flipH="1">
          <a:off x="12915900" y="1278636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186690</xdr:colOff>
      <xdr:row>18</xdr:row>
      <xdr:rowOff>57150</xdr:rowOff>
    </xdr:from>
    <xdr:to>
      <xdr:col>4</xdr:col>
      <xdr:colOff>186690</xdr:colOff>
      <xdr:row>20</xdr:row>
      <xdr:rowOff>87630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CxnSpPr/>
      </xdr:nvCxnSpPr>
      <xdr:spPr>
        <a:xfrm flipV="1">
          <a:off x="1329690" y="2129790"/>
          <a:ext cx="0" cy="2895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18</xdr:row>
      <xdr:rowOff>95250</xdr:rowOff>
    </xdr:from>
    <xdr:to>
      <xdr:col>5</xdr:col>
      <xdr:colOff>34290</xdr:colOff>
      <xdr:row>19</xdr:row>
      <xdr:rowOff>34290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CxnSpPr/>
      </xdr:nvCxnSpPr>
      <xdr:spPr>
        <a:xfrm flipH="1">
          <a:off x="1295400" y="216789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43</xdr:row>
      <xdr:rowOff>30480</xdr:rowOff>
    </xdr:from>
    <xdr:to>
      <xdr:col>13</xdr:col>
      <xdr:colOff>11534</xdr:colOff>
      <xdr:row>78</xdr:row>
      <xdr:rowOff>91440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2179320" y="5040630"/>
          <a:ext cx="184889" cy="5061585"/>
          <a:chOff x="2103120" y="5471160"/>
          <a:chExt cx="194414" cy="4594860"/>
        </a:xfrm>
      </xdr:grpSpPr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00000000-0008-0000-0100-00001A010000}"/>
              </a:ext>
            </a:extLst>
          </xdr:cNvPr>
          <xdr:cNvCxnSpPr/>
        </xdr:nvCxnSpPr>
        <xdr:spPr>
          <a:xfrm>
            <a:off x="2106982" y="9064923"/>
            <a:ext cx="0" cy="10010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00000000-0008-0000-0100-00001B010000}"/>
              </a:ext>
            </a:extLst>
          </xdr:cNvPr>
          <xdr:cNvCxnSpPr/>
        </xdr:nvCxnSpPr>
        <xdr:spPr>
          <a:xfrm>
            <a:off x="2103120" y="6507210"/>
            <a:ext cx="186690" cy="1877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00000000-0008-0000-0100-00001C010000}"/>
              </a:ext>
            </a:extLst>
          </xdr:cNvPr>
          <xdr:cNvCxnSpPr/>
        </xdr:nvCxnSpPr>
        <xdr:spPr>
          <a:xfrm>
            <a:off x="2288488" y="6675554"/>
            <a:ext cx="0" cy="223267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00000000-0008-0000-0100-00001D010000}"/>
              </a:ext>
            </a:extLst>
          </xdr:cNvPr>
          <xdr:cNvCxnSpPr/>
        </xdr:nvCxnSpPr>
        <xdr:spPr>
          <a:xfrm flipV="1">
            <a:off x="2103120" y="5471160"/>
            <a:ext cx="0" cy="103993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00000000-0008-0000-0100-00001E010000}"/>
              </a:ext>
            </a:extLst>
          </xdr:cNvPr>
          <xdr:cNvCxnSpPr/>
        </xdr:nvCxnSpPr>
        <xdr:spPr>
          <a:xfrm flipV="1">
            <a:off x="2103120" y="8884928"/>
            <a:ext cx="194414" cy="19298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0</xdr:colOff>
      <xdr:row>47</xdr:row>
      <xdr:rowOff>41996</xdr:rowOff>
    </xdr:from>
    <xdr:to>
      <xdr:col>14</xdr:col>
      <xdr:colOff>0</xdr:colOff>
      <xdr:row>74</xdr:row>
      <xdr:rowOff>99342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CxnSpPr/>
      </xdr:nvCxnSpPr>
      <xdr:spPr>
        <a:xfrm>
          <a:off x="2509520" y="6117676"/>
          <a:ext cx="0" cy="36235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</xdr:colOff>
      <xdr:row>43</xdr:row>
      <xdr:rowOff>7620</xdr:rowOff>
    </xdr:from>
    <xdr:to>
      <xdr:col>32</xdr:col>
      <xdr:colOff>11534</xdr:colOff>
      <xdr:row>78</xdr:row>
      <xdr:rowOff>68580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5617845" y="5017770"/>
          <a:ext cx="184889" cy="5061585"/>
          <a:chOff x="5722620" y="5448300"/>
          <a:chExt cx="194414" cy="4594860"/>
        </a:xfrm>
      </xdr:grpSpPr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00000000-0008-0000-0100-000024010000}"/>
              </a:ext>
            </a:extLst>
          </xdr:cNvPr>
          <xdr:cNvCxnSpPr/>
        </xdr:nvCxnSpPr>
        <xdr:spPr>
          <a:xfrm>
            <a:off x="5726482" y="9042063"/>
            <a:ext cx="0" cy="10010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00000000-0008-0000-0100-000025010000}"/>
              </a:ext>
            </a:extLst>
          </xdr:cNvPr>
          <xdr:cNvCxnSpPr/>
        </xdr:nvCxnSpPr>
        <xdr:spPr>
          <a:xfrm>
            <a:off x="5722620" y="6484350"/>
            <a:ext cx="186690" cy="1877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00000000-0008-0000-0100-000026010000}"/>
              </a:ext>
            </a:extLst>
          </xdr:cNvPr>
          <xdr:cNvCxnSpPr/>
        </xdr:nvCxnSpPr>
        <xdr:spPr>
          <a:xfrm>
            <a:off x="5907988" y="6652694"/>
            <a:ext cx="0" cy="223267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00000000-0008-0000-0100-000027010000}"/>
              </a:ext>
            </a:extLst>
          </xdr:cNvPr>
          <xdr:cNvCxnSpPr/>
        </xdr:nvCxnSpPr>
        <xdr:spPr>
          <a:xfrm flipV="1">
            <a:off x="5722620" y="5448300"/>
            <a:ext cx="0" cy="103993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00000000-0008-0000-0100-000028010000}"/>
              </a:ext>
            </a:extLst>
          </xdr:cNvPr>
          <xdr:cNvCxnSpPr/>
        </xdr:nvCxnSpPr>
        <xdr:spPr>
          <a:xfrm flipV="1">
            <a:off x="5722620" y="8862068"/>
            <a:ext cx="194414" cy="1955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0</xdr:colOff>
      <xdr:row>47</xdr:row>
      <xdr:rowOff>19136</xdr:rowOff>
    </xdr:from>
    <xdr:to>
      <xdr:col>33</xdr:col>
      <xdr:colOff>0</xdr:colOff>
      <xdr:row>74</xdr:row>
      <xdr:rowOff>76482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CxnSpPr/>
      </xdr:nvCxnSpPr>
      <xdr:spPr>
        <a:xfrm>
          <a:off x="6177280" y="6094816"/>
          <a:ext cx="0" cy="36235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7620</xdr:colOff>
      <xdr:row>43</xdr:row>
      <xdr:rowOff>7620</xdr:rowOff>
    </xdr:from>
    <xdr:to>
      <xdr:col>51</xdr:col>
      <xdr:colOff>11534</xdr:colOff>
      <xdr:row>78</xdr:row>
      <xdr:rowOff>68580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9056370" y="5017770"/>
          <a:ext cx="184889" cy="5061585"/>
          <a:chOff x="9342120" y="5448300"/>
          <a:chExt cx="194414" cy="4594860"/>
        </a:xfrm>
      </xdr:grpSpPr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00000000-0008-0000-0100-00002B010000}"/>
              </a:ext>
            </a:extLst>
          </xdr:cNvPr>
          <xdr:cNvCxnSpPr/>
        </xdr:nvCxnSpPr>
        <xdr:spPr>
          <a:xfrm>
            <a:off x="9345982" y="9042063"/>
            <a:ext cx="0" cy="100109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00000000-0008-0000-0100-00002C010000}"/>
              </a:ext>
            </a:extLst>
          </xdr:cNvPr>
          <xdr:cNvCxnSpPr/>
        </xdr:nvCxnSpPr>
        <xdr:spPr>
          <a:xfrm>
            <a:off x="9342120" y="6484350"/>
            <a:ext cx="186690" cy="187762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00000000-0008-0000-0100-00002D010000}"/>
              </a:ext>
            </a:extLst>
          </xdr:cNvPr>
          <xdr:cNvCxnSpPr/>
        </xdr:nvCxnSpPr>
        <xdr:spPr>
          <a:xfrm>
            <a:off x="9527488" y="6652694"/>
            <a:ext cx="0" cy="223267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00000000-0008-0000-0100-00002E010000}"/>
              </a:ext>
            </a:extLst>
          </xdr:cNvPr>
          <xdr:cNvCxnSpPr/>
        </xdr:nvCxnSpPr>
        <xdr:spPr>
          <a:xfrm flipV="1">
            <a:off x="9342120" y="5448300"/>
            <a:ext cx="0" cy="103993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00000000-0008-0000-0100-00002F010000}"/>
              </a:ext>
            </a:extLst>
          </xdr:cNvPr>
          <xdr:cNvCxnSpPr/>
        </xdr:nvCxnSpPr>
        <xdr:spPr>
          <a:xfrm flipV="1">
            <a:off x="9342120" y="8862068"/>
            <a:ext cx="194414" cy="1955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0</xdr:colOff>
      <xdr:row>47</xdr:row>
      <xdr:rowOff>19136</xdr:rowOff>
    </xdr:from>
    <xdr:to>
      <xdr:col>52</xdr:col>
      <xdr:colOff>0</xdr:colOff>
      <xdr:row>74</xdr:row>
      <xdr:rowOff>76482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CxnSpPr/>
      </xdr:nvCxnSpPr>
      <xdr:spPr>
        <a:xfrm>
          <a:off x="9845040" y="6094816"/>
          <a:ext cx="0" cy="36235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43</xdr:row>
      <xdr:rowOff>121920</xdr:rowOff>
    </xdr:from>
    <xdr:to>
      <xdr:col>10</xdr:col>
      <xdr:colOff>175260</xdr:colOff>
      <xdr:row>52</xdr:row>
      <xdr:rowOff>7620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CxnSpPr/>
      </xdr:nvCxnSpPr>
      <xdr:spPr>
        <a:xfrm>
          <a:off x="2461260" y="54330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</xdr:colOff>
      <xdr:row>43</xdr:row>
      <xdr:rowOff>121920</xdr:rowOff>
    </xdr:from>
    <xdr:to>
      <xdr:col>30</xdr:col>
      <xdr:colOff>7620</xdr:colOff>
      <xdr:row>52</xdr:row>
      <xdr:rowOff>7620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CxnSpPr/>
      </xdr:nvCxnSpPr>
      <xdr:spPr>
        <a:xfrm>
          <a:off x="6103620" y="54330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</xdr:colOff>
      <xdr:row>43</xdr:row>
      <xdr:rowOff>121920</xdr:rowOff>
    </xdr:from>
    <xdr:to>
      <xdr:col>49</xdr:col>
      <xdr:colOff>7620</xdr:colOff>
      <xdr:row>52</xdr:row>
      <xdr:rowOff>7620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CxnSpPr/>
      </xdr:nvCxnSpPr>
      <xdr:spPr>
        <a:xfrm>
          <a:off x="9723120" y="54330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186624</xdr:colOff>
      <xdr:row>25</xdr:row>
      <xdr:rowOff>15240</xdr:rowOff>
    </xdr:from>
    <xdr:to>
      <xdr:col>8</xdr:col>
      <xdr:colOff>30480</xdr:colOff>
      <xdr:row>27</xdr:row>
      <xdr:rowOff>60960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39124" y="2286000"/>
          <a:ext cx="41535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D1</a:t>
          </a:r>
        </a:p>
      </xdr:txBody>
    </xdr:sp>
    <xdr:clientData/>
  </xdr:twoCellAnchor>
  <xdr:twoCellAnchor>
    <xdr:from>
      <xdr:col>2</xdr:col>
      <xdr:colOff>106680</xdr:colOff>
      <xdr:row>16</xdr:row>
      <xdr:rowOff>125730</xdr:rowOff>
    </xdr:from>
    <xdr:to>
      <xdr:col>62</xdr:col>
      <xdr:colOff>68580</xdr:colOff>
      <xdr:row>16</xdr:row>
      <xdr:rowOff>125730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CxnSpPr/>
      </xdr:nvCxnSpPr>
      <xdr:spPr>
        <a:xfrm>
          <a:off x="297180" y="643890"/>
          <a:ext cx="113919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16</xdr:row>
      <xdr:rowOff>91440</xdr:rowOff>
    </xdr:from>
    <xdr:to>
      <xdr:col>3</xdr:col>
      <xdr:colOff>34290</xdr:colOff>
      <xdr:row>17</xdr:row>
      <xdr:rowOff>30480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CxnSpPr/>
      </xdr:nvCxnSpPr>
      <xdr:spPr>
        <a:xfrm flipH="1">
          <a:off x="342900" y="6096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167640</xdr:colOff>
      <xdr:row>16</xdr:row>
      <xdr:rowOff>91440</xdr:rowOff>
    </xdr:from>
    <xdr:to>
      <xdr:col>62</xdr:col>
      <xdr:colOff>49530</xdr:colOff>
      <xdr:row>17</xdr:row>
      <xdr:rowOff>30480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CxnSpPr/>
      </xdr:nvCxnSpPr>
      <xdr:spPr>
        <a:xfrm flipH="1">
          <a:off x="11597640" y="6096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186690</xdr:colOff>
      <xdr:row>16</xdr:row>
      <xdr:rowOff>57150</xdr:rowOff>
    </xdr:from>
    <xdr:to>
      <xdr:col>22</xdr:col>
      <xdr:colOff>186690</xdr:colOff>
      <xdr:row>17</xdr:row>
      <xdr:rowOff>121920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CxnSpPr/>
      </xdr:nvCxnSpPr>
      <xdr:spPr>
        <a:xfrm flipV="1">
          <a:off x="4187190" y="200025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16</xdr:row>
      <xdr:rowOff>95250</xdr:rowOff>
    </xdr:from>
    <xdr:to>
      <xdr:col>23</xdr:col>
      <xdr:colOff>34290</xdr:colOff>
      <xdr:row>17</xdr:row>
      <xdr:rowOff>34290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CxnSpPr/>
      </xdr:nvCxnSpPr>
      <xdr:spPr>
        <a:xfrm flipH="1">
          <a:off x="4152900" y="20383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186690</xdr:colOff>
      <xdr:row>16</xdr:row>
      <xdr:rowOff>53340</xdr:rowOff>
    </xdr:from>
    <xdr:to>
      <xdr:col>3</xdr:col>
      <xdr:colOff>186690</xdr:colOff>
      <xdr:row>17</xdr:row>
      <xdr:rowOff>118110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CxnSpPr/>
      </xdr:nvCxnSpPr>
      <xdr:spPr>
        <a:xfrm flipV="1">
          <a:off x="567690" y="199644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16</xdr:row>
      <xdr:rowOff>91440</xdr:rowOff>
    </xdr:from>
    <xdr:to>
      <xdr:col>4</xdr:col>
      <xdr:colOff>34290</xdr:colOff>
      <xdr:row>17</xdr:row>
      <xdr:rowOff>30480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CxnSpPr/>
      </xdr:nvCxnSpPr>
      <xdr:spPr>
        <a:xfrm flipH="1">
          <a:off x="533400" y="203454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186690</xdr:colOff>
      <xdr:row>16</xdr:row>
      <xdr:rowOff>57150</xdr:rowOff>
    </xdr:from>
    <xdr:to>
      <xdr:col>41</xdr:col>
      <xdr:colOff>186690</xdr:colOff>
      <xdr:row>17</xdr:row>
      <xdr:rowOff>121920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CxnSpPr/>
      </xdr:nvCxnSpPr>
      <xdr:spPr>
        <a:xfrm flipV="1">
          <a:off x="7806690" y="200025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152400</xdr:colOff>
      <xdr:row>16</xdr:row>
      <xdr:rowOff>95250</xdr:rowOff>
    </xdr:from>
    <xdr:to>
      <xdr:col>42</xdr:col>
      <xdr:colOff>34290</xdr:colOff>
      <xdr:row>17</xdr:row>
      <xdr:rowOff>34290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CxnSpPr/>
      </xdr:nvCxnSpPr>
      <xdr:spPr>
        <a:xfrm flipH="1">
          <a:off x="7772400" y="20383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186690</xdr:colOff>
      <xdr:row>16</xdr:row>
      <xdr:rowOff>57150</xdr:rowOff>
    </xdr:from>
    <xdr:to>
      <xdr:col>60</xdr:col>
      <xdr:colOff>186690</xdr:colOff>
      <xdr:row>17</xdr:row>
      <xdr:rowOff>121920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CxnSpPr/>
      </xdr:nvCxnSpPr>
      <xdr:spPr>
        <a:xfrm flipV="1">
          <a:off x="11426190" y="2000250"/>
          <a:ext cx="0" cy="1943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152400</xdr:colOff>
      <xdr:row>16</xdr:row>
      <xdr:rowOff>95250</xdr:rowOff>
    </xdr:from>
    <xdr:to>
      <xdr:col>61</xdr:col>
      <xdr:colOff>34290</xdr:colOff>
      <xdr:row>17</xdr:row>
      <xdr:rowOff>34290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CxnSpPr/>
      </xdr:nvCxnSpPr>
      <xdr:spPr>
        <a:xfrm flipH="1">
          <a:off x="11391900" y="203835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20</xdr:row>
      <xdr:rowOff>76200</xdr:rowOff>
    </xdr:from>
    <xdr:to>
      <xdr:col>66</xdr:col>
      <xdr:colOff>0</xdr:colOff>
      <xdr:row>101</xdr:row>
      <xdr:rowOff>53340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CxnSpPr/>
      </xdr:nvCxnSpPr>
      <xdr:spPr>
        <a:xfrm>
          <a:off x="12382500" y="1112520"/>
          <a:ext cx="0" cy="104698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156210</xdr:colOff>
      <xdr:row>20</xdr:row>
      <xdr:rowOff>99060</xdr:rowOff>
    </xdr:from>
    <xdr:to>
      <xdr:col>66</xdr:col>
      <xdr:colOff>38100</xdr:colOff>
      <xdr:row>21</xdr:row>
      <xdr:rowOff>38100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CxnSpPr/>
      </xdr:nvCxnSpPr>
      <xdr:spPr>
        <a:xfrm flipH="1">
          <a:off x="12348210" y="11353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106680</xdr:colOff>
      <xdr:row>21</xdr:row>
      <xdr:rowOff>125730</xdr:rowOff>
    </xdr:from>
    <xdr:to>
      <xdr:col>66</xdr:col>
      <xdr:colOff>64770</xdr:colOff>
      <xdr:row>21</xdr:row>
      <xdr:rowOff>125730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CxnSpPr/>
      </xdr:nvCxnSpPr>
      <xdr:spPr>
        <a:xfrm>
          <a:off x="12108180" y="129159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156210</xdr:colOff>
      <xdr:row>21</xdr:row>
      <xdr:rowOff>91440</xdr:rowOff>
    </xdr:from>
    <xdr:to>
      <xdr:col>66</xdr:col>
      <xdr:colOff>38100</xdr:colOff>
      <xdr:row>22</xdr:row>
      <xdr:rowOff>30480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CxnSpPr/>
      </xdr:nvCxnSpPr>
      <xdr:spPr>
        <a:xfrm flipH="1">
          <a:off x="12348210" y="125730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102870</xdr:colOff>
      <xdr:row>47</xdr:row>
      <xdr:rowOff>125730</xdr:rowOff>
    </xdr:from>
    <xdr:to>
      <xdr:col>66</xdr:col>
      <xdr:colOff>60960</xdr:colOff>
      <xdr:row>47</xdr:row>
      <xdr:rowOff>125730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CxnSpPr/>
      </xdr:nvCxnSpPr>
      <xdr:spPr>
        <a:xfrm>
          <a:off x="12104370" y="608457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152400</xdr:colOff>
      <xdr:row>47</xdr:row>
      <xdr:rowOff>91440</xdr:rowOff>
    </xdr:from>
    <xdr:to>
      <xdr:col>66</xdr:col>
      <xdr:colOff>34290</xdr:colOff>
      <xdr:row>48</xdr:row>
      <xdr:rowOff>30480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CxnSpPr/>
      </xdr:nvCxnSpPr>
      <xdr:spPr>
        <a:xfrm flipH="1">
          <a:off x="12344400" y="605028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102870</xdr:colOff>
      <xdr:row>73</xdr:row>
      <xdr:rowOff>125730</xdr:rowOff>
    </xdr:from>
    <xdr:to>
      <xdr:col>66</xdr:col>
      <xdr:colOff>60960</xdr:colOff>
      <xdr:row>73</xdr:row>
      <xdr:rowOff>125730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CxnSpPr/>
      </xdr:nvCxnSpPr>
      <xdr:spPr>
        <a:xfrm>
          <a:off x="12104370" y="945261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152400</xdr:colOff>
      <xdr:row>73</xdr:row>
      <xdr:rowOff>91440</xdr:rowOff>
    </xdr:from>
    <xdr:to>
      <xdr:col>66</xdr:col>
      <xdr:colOff>34290</xdr:colOff>
      <xdr:row>74</xdr:row>
      <xdr:rowOff>30480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CxnSpPr/>
      </xdr:nvCxnSpPr>
      <xdr:spPr>
        <a:xfrm flipH="1">
          <a:off x="12344400" y="941832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102870</xdr:colOff>
      <xdr:row>99</xdr:row>
      <xdr:rowOff>125730</xdr:rowOff>
    </xdr:from>
    <xdr:to>
      <xdr:col>66</xdr:col>
      <xdr:colOff>60960</xdr:colOff>
      <xdr:row>99</xdr:row>
      <xdr:rowOff>125730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CxnSpPr/>
      </xdr:nvCxnSpPr>
      <xdr:spPr>
        <a:xfrm>
          <a:off x="12104370" y="12820650"/>
          <a:ext cx="339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152400</xdr:colOff>
      <xdr:row>99</xdr:row>
      <xdr:rowOff>91440</xdr:rowOff>
    </xdr:from>
    <xdr:to>
      <xdr:col>66</xdr:col>
      <xdr:colOff>34290</xdr:colOff>
      <xdr:row>100</xdr:row>
      <xdr:rowOff>30480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CxnSpPr/>
      </xdr:nvCxnSpPr>
      <xdr:spPr>
        <a:xfrm flipH="1">
          <a:off x="12344400" y="1278636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152400</xdr:colOff>
      <xdr:row>100</xdr:row>
      <xdr:rowOff>91440</xdr:rowOff>
    </xdr:from>
    <xdr:to>
      <xdr:col>66</xdr:col>
      <xdr:colOff>34290</xdr:colOff>
      <xdr:row>101</xdr:row>
      <xdr:rowOff>30480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CxnSpPr/>
      </xdr:nvCxnSpPr>
      <xdr:spPr>
        <a:xfrm flipH="1">
          <a:off x="12344400" y="11490960"/>
          <a:ext cx="7239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179004</xdr:colOff>
      <xdr:row>25</xdr:row>
      <xdr:rowOff>15240</xdr:rowOff>
    </xdr:from>
    <xdr:to>
      <xdr:col>27</xdr:col>
      <xdr:colOff>7620</xdr:colOff>
      <xdr:row>27</xdr:row>
      <xdr:rowOff>60960</xdr:rowOff>
    </xdr:to>
    <xdr:sp macro="" textlink="">
      <xdr:nvSpPr>
        <xdr:cNvPr id="289" name="Rounded Rectangl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4751004" y="2286000"/>
          <a:ext cx="40011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D2</a:t>
          </a:r>
        </a:p>
      </xdr:txBody>
    </xdr:sp>
    <xdr:clientData/>
  </xdr:twoCellAnchor>
  <xdr:twoCellAnchor>
    <xdr:from>
      <xdr:col>43</xdr:col>
      <xdr:colOff>163764</xdr:colOff>
      <xdr:row>25</xdr:row>
      <xdr:rowOff>15240</xdr:rowOff>
    </xdr:from>
    <xdr:to>
      <xdr:col>45</xdr:col>
      <xdr:colOff>182880</xdr:colOff>
      <xdr:row>27</xdr:row>
      <xdr:rowOff>60960</xdr:rowOff>
    </xdr:to>
    <xdr:sp macro="" textlink="">
      <xdr:nvSpPr>
        <xdr:cNvPr id="305" name="Rounded Rectangle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355264" y="2286000"/>
          <a:ext cx="40011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D3</a:t>
          </a:r>
        </a:p>
      </xdr:txBody>
    </xdr:sp>
    <xdr:clientData/>
  </xdr:twoCellAnchor>
  <xdr:twoCellAnchor>
    <xdr:from>
      <xdr:col>5</xdr:col>
      <xdr:colOff>186624</xdr:colOff>
      <xdr:row>51</xdr:row>
      <xdr:rowOff>15240</xdr:rowOff>
    </xdr:from>
    <xdr:to>
      <xdr:col>8</xdr:col>
      <xdr:colOff>22860</xdr:colOff>
      <xdr:row>53</xdr:row>
      <xdr:rowOff>60960</xdr:rowOff>
    </xdr:to>
    <xdr:sp macro="" textlink="">
      <xdr:nvSpPr>
        <xdr:cNvPr id="309" name="Rounded Rectangle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1139124" y="5654040"/>
          <a:ext cx="40773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D4</a:t>
          </a:r>
        </a:p>
      </xdr:txBody>
    </xdr:sp>
    <xdr:clientData/>
  </xdr:twoCellAnchor>
  <xdr:twoCellAnchor>
    <xdr:from>
      <xdr:col>24</xdr:col>
      <xdr:colOff>179004</xdr:colOff>
      <xdr:row>51</xdr:row>
      <xdr:rowOff>15240</xdr:rowOff>
    </xdr:from>
    <xdr:to>
      <xdr:col>27</xdr:col>
      <xdr:colOff>7620</xdr:colOff>
      <xdr:row>53</xdr:row>
      <xdr:rowOff>60960</xdr:rowOff>
    </xdr:to>
    <xdr:sp macro="" textlink="">
      <xdr:nvSpPr>
        <xdr:cNvPr id="310" name="Rounded Rectangle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4751004" y="5654040"/>
          <a:ext cx="40011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D5</a:t>
          </a:r>
        </a:p>
      </xdr:txBody>
    </xdr:sp>
    <xdr:clientData/>
  </xdr:twoCellAnchor>
  <xdr:twoCellAnchor>
    <xdr:from>
      <xdr:col>43</xdr:col>
      <xdr:colOff>171384</xdr:colOff>
      <xdr:row>51</xdr:row>
      <xdr:rowOff>15240</xdr:rowOff>
    </xdr:from>
    <xdr:to>
      <xdr:col>46</xdr:col>
      <xdr:colOff>30480</xdr:colOff>
      <xdr:row>53</xdr:row>
      <xdr:rowOff>60960</xdr:rowOff>
    </xdr:to>
    <xdr:sp macro="" textlink="">
      <xdr:nvSpPr>
        <xdr:cNvPr id="311" name="Rounded Rectangle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362884" y="5654040"/>
          <a:ext cx="43059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D6</a:t>
          </a:r>
        </a:p>
      </xdr:txBody>
    </xdr:sp>
    <xdr:clientData/>
  </xdr:twoCellAnchor>
  <xdr:twoCellAnchor>
    <xdr:from>
      <xdr:col>5</xdr:col>
      <xdr:colOff>186624</xdr:colOff>
      <xdr:row>77</xdr:row>
      <xdr:rowOff>15240</xdr:rowOff>
    </xdr:from>
    <xdr:to>
      <xdr:col>8</xdr:col>
      <xdr:colOff>7620</xdr:colOff>
      <xdr:row>79</xdr:row>
      <xdr:rowOff>60960</xdr:rowOff>
    </xdr:to>
    <xdr:sp macro="" textlink="">
      <xdr:nvSpPr>
        <xdr:cNvPr id="312" name="Rounded Rectangle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1139124" y="9022080"/>
          <a:ext cx="39249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D7</a:t>
          </a:r>
        </a:p>
      </xdr:txBody>
    </xdr:sp>
    <xdr:clientData/>
  </xdr:twoCellAnchor>
  <xdr:twoCellAnchor>
    <xdr:from>
      <xdr:col>24</xdr:col>
      <xdr:colOff>163764</xdr:colOff>
      <xdr:row>77</xdr:row>
      <xdr:rowOff>15240</xdr:rowOff>
    </xdr:from>
    <xdr:to>
      <xdr:col>27</xdr:col>
      <xdr:colOff>0</xdr:colOff>
      <xdr:row>79</xdr:row>
      <xdr:rowOff>60960</xdr:rowOff>
    </xdr:to>
    <xdr:sp macro="" textlink="">
      <xdr:nvSpPr>
        <xdr:cNvPr id="313" name="Rounded Rectangle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4735764" y="9022080"/>
          <a:ext cx="40773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D8</a:t>
          </a:r>
        </a:p>
      </xdr:txBody>
    </xdr:sp>
    <xdr:clientData/>
  </xdr:twoCellAnchor>
  <xdr:twoCellAnchor>
    <xdr:from>
      <xdr:col>43</xdr:col>
      <xdr:colOff>186624</xdr:colOff>
      <xdr:row>77</xdr:row>
      <xdr:rowOff>15240</xdr:rowOff>
    </xdr:from>
    <xdr:to>
      <xdr:col>46</xdr:col>
      <xdr:colOff>7620</xdr:colOff>
      <xdr:row>79</xdr:row>
      <xdr:rowOff>60960</xdr:rowOff>
    </xdr:to>
    <xdr:sp macro="" textlink="">
      <xdr:nvSpPr>
        <xdr:cNvPr id="314" name="Rounded Rectangle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378124" y="9022080"/>
          <a:ext cx="392496" cy="304800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D9</a:t>
          </a:r>
        </a:p>
      </xdr:txBody>
    </xdr:sp>
    <xdr:clientData/>
  </xdr:twoCellAnchor>
  <xdr:twoCellAnchor>
    <xdr:from>
      <xdr:col>10</xdr:col>
      <xdr:colOff>182880</xdr:colOff>
      <xdr:row>70</xdr:row>
      <xdr:rowOff>0</xdr:rowOff>
    </xdr:from>
    <xdr:to>
      <xdr:col>10</xdr:col>
      <xdr:colOff>182880</xdr:colOff>
      <xdr:row>78</xdr:row>
      <xdr:rowOff>15240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CxnSpPr/>
      </xdr:nvCxnSpPr>
      <xdr:spPr>
        <a:xfrm>
          <a:off x="1897380" y="89382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</xdr:colOff>
      <xdr:row>70</xdr:row>
      <xdr:rowOff>0</xdr:rowOff>
    </xdr:from>
    <xdr:to>
      <xdr:col>30</xdr:col>
      <xdr:colOff>7620</xdr:colOff>
      <xdr:row>78</xdr:row>
      <xdr:rowOff>15240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CxnSpPr/>
      </xdr:nvCxnSpPr>
      <xdr:spPr>
        <a:xfrm>
          <a:off x="5532120" y="89382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</xdr:colOff>
      <xdr:row>70</xdr:row>
      <xdr:rowOff>0</xdr:rowOff>
    </xdr:from>
    <xdr:to>
      <xdr:col>49</xdr:col>
      <xdr:colOff>7620</xdr:colOff>
      <xdr:row>78</xdr:row>
      <xdr:rowOff>15240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CxnSpPr/>
      </xdr:nvCxnSpPr>
      <xdr:spPr>
        <a:xfrm>
          <a:off x="9151620" y="8938260"/>
          <a:ext cx="0" cy="10515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182880</xdr:colOff>
      <xdr:row>103</xdr:row>
      <xdr:rowOff>76200</xdr:rowOff>
    </xdr:from>
    <xdr:to>
      <xdr:col>28</xdr:col>
      <xdr:colOff>182880</xdr:colOff>
      <xdr:row>106</xdr:row>
      <xdr:rowOff>57150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5516880" y="12451080"/>
          <a:ext cx="0" cy="3695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144780</xdr:colOff>
      <xdr:row>103</xdr:row>
      <xdr:rowOff>99060</xdr:rowOff>
    </xdr:from>
    <xdr:to>
      <xdr:col>29</xdr:col>
      <xdr:colOff>30480</xdr:colOff>
      <xdr:row>104</xdr:row>
      <xdr:rowOff>38100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5478780" y="1247394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144780</xdr:colOff>
      <xdr:row>105</xdr:row>
      <xdr:rowOff>57150</xdr:rowOff>
    </xdr:from>
    <xdr:to>
      <xdr:col>29</xdr:col>
      <xdr:colOff>34290</xdr:colOff>
      <xdr:row>106</xdr:row>
      <xdr:rowOff>30480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>
          <a:off x="5478780" y="12653010"/>
          <a:ext cx="8001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129540</xdr:colOff>
      <xdr:row>30</xdr:row>
      <xdr:rowOff>121920</xdr:rowOff>
    </xdr:from>
    <xdr:to>
      <xdr:col>73</xdr:col>
      <xdr:colOff>64770</xdr:colOff>
      <xdr:row>30</xdr:row>
      <xdr:rowOff>121920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13464540" y="3040380"/>
          <a:ext cx="5067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152400</xdr:colOff>
      <xdr:row>30</xdr:row>
      <xdr:rowOff>87630</xdr:rowOff>
    </xdr:from>
    <xdr:to>
      <xdr:col>71</xdr:col>
      <xdr:colOff>34290</xdr:colOff>
      <xdr:row>31</xdr:row>
      <xdr:rowOff>38100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/>
      </xdr:nvCxnSpPr>
      <xdr:spPr>
        <a:xfrm flipH="1">
          <a:off x="13487400" y="3006090"/>
          <a:ext cx="72390" cy="800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72390</xdr:colOff>
      <xdr:row>30</xdr:row>
      <xdr:rowOff>87630</xdr:rowOff>
    </xdr:from>
    <xdr:to>
      <xdr:col>73</xdr:col>
      <xdr:colOff>22860</xdr:colOff>
      <xdr:row>31</xdr:row>
      <xdr:rowOff>41910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 flipH="1">
          <a:off x="13704570" y="3006090"/>
          <a:ext cx="57150" cy="838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16</xdr:row>
      <xdr:rowOff>26670</xdr:rowOff>
    </xdr:from>
    <xdr:to>
      <xdr:col>18</xdr:col>
      <xdr:colOff>133350</xdr:colOff>
      <xdr:row>16</xdr:row>
      <xdr:rowOff>26670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>
        <a:xfrm>
          <a:off x="3009900" y="1710690"/>
          <a:ext cx="5524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17</xdr:row>
      <xdr:rowOff>15240</xdr:rowOff>
    </xdr:from>
    <xdr:to>
      <xdr:col>18</xdr:col>
      <xdr:colOff>91440</xdr:colOff>
      <xdr:row>18</xdr:row>
      <xdr:rowOff>83820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958215" y="2691765"/>
          <a:ext cx="2390775" cy="211455"/>
          <a:chOff x="1005840" y="2057400"/>
          <a:chExt cx="2514600" cy="19812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1009650" y="2065020"/>
            <a:ext cx="29337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1005840" y="2057400"/>
            <a:ext cx="0" cy="19812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1299210" y="2057400"/>
            <a:ext cx="110490" cy="1104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1402080" y="2167890"/>
            <a:ext cx="113919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2625090" y="2061210"/>
            <a:ext cx="8953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 flipV="1">
            <a:off x="2529840" y="2057400"/>
            <a:ext cx="110490" cy="1104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19050</xdr:colOff>
      <xdr:row>14</xdr:row>
      <xdr:rowOff>110490</xdr:rowOff>
    </xdr:from>
    <xdr:to>
      <xdr:col>17</xdr:col>
      <xdr:colOff>175260</xdr:colOff>
      <xdr:row>14</xdr:row>
      <xdr:rowOff>110490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2495550" y="1764030"/>
          <a:ext cx="91821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18</xdr:row>
      <xdr:rowOff>110490</xdr:rowOff>
    </xdr:from>
    <xdr:to>
      <xdr:col>15</xdr:col>
      <xdr:colOff>156210</xdr:colOff>
      <xdr:row>18</xdr:row>
      <xdr:rowOff>110490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998220" y="2053590"/>
          <a:ext cx="20154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20</xdr:row>
      <xdr:rowOff>57150</xdr:rowOff>
    </xdr:from>
    <xdr:to>
      <xdr:col>22</xdr:col>
      <xdr:colOff>7620</xdr:colOff>
      <xdr:row>21</xdr:row>
      <xdr:rowOff>30480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2409825" y="3162300"/>
          <a:ext cx="1579245" cy="116205"/>
          <a:chOff x="2533650" y="2487930"/>
          <a:chExt cx="1664970" cy="102870"/>
        </a:xfrm>
      </xdr:grpSpPr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/>
        </xdr:nvCxnSpPr>
        <xdr:spPr>
          <a:xfrm>
            <a:off x="2533650" y="2487930"/>
            <a:ext cx="78867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CxnSpPr/>
        </xdr:nvCxnSpPr>
        <xdr:spPr>
          <a:xfrm>
            <a:off x="3314700" y="2487930"/>
            <a:ext cx="102870" cy="1028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CxnSpPr/>
        </xdr:nvCxnSpPr>
        <xdr:spPr>
          <a:xfrm>
            <a:off x="3417570" y="2586990"/>
            <a:ext cx="781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41910</xdr:colOff>
      <xdr:row>22</xdr:row>
      <xdr:rowOff>3810</xdr:rowOff>
    </xdr:from>
    <xdr:to>
      <xdr:col>22</xdr:col>
      <xdr:colOff>0</xdr:colOff>
      <xdr:row>22</xdr:row>
      <xdr:rowOff>3810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899410" y="2465070"/>
          <a:ext cx="12915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14</xdr:row>
      <xdr:rowOff>99060</xdr:rowOff>
    </xdr:from>
    <xdr:to>
      <xdr:col>7</xdr:col>
      <xdr:colOff>156210</xdr:colOff>
      <xdr:row>16</xdr:row>
      <xdr:rowOff>38100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950595" y="2346960"/>
          <a:ext cx="472440" cy="224790"/>
          <a:chOff x="998220" y="1752600"/>
          <a:chExt cx="491490" cy="19812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CxnSpPr/>
        </xdr:nvCxnSpPr>
        <xdr:spPr>
          <a:xfrm>
            <a:off x="998220" y="1760220"/>
            <a:ext cx="49149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CxnSpPr/>
        </xdr:nvCxnSpPr>
        <xdr:spPr>
          <a:xfrm>
            <a:off x="1002030" y="1752600"/>
            <a:ext cx="0" cy="19812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110490</xdr:colOff>
      <xdr:row>11</xdr:row>
      <xdr:rowOff>34290</xdr:rowOff>
    </xdr:from>
    <xdr:to>
      <xdr:col>12</xdr:col>
      <xdr:colOff>110490</xdr:colOff>
      <xdr:row>25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396490" y="1070610"/>
          <a:ext cx="0" cy="187452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11</xdr:row>
      <xdr:rowOff>26670</xdr:rowOff>
    </xdr:from>
    <xdr:to>
      <xdr:col>12</xdr:col>
      <xdr:colOff>41910</xdr:colOff>
      <xdr:row>29</xdr:row>
      <xdr:rowOff>83820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2028825" y="1845945"/>
          <a:ext cx="184785" cy="2628900"/>
          <a:chOff x="2133600" y="1291590"/>
          <a:chExt cx="194310" cy="2388870"/>
        </a:xfrm>
      </xdr:grpSpPr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CxnSpPr/>
        </xdr:nvCxnSpPr>
        <xdr:spPr>
          <a:xfrm>
            <a:off x="2145030" y="1291590"/>
            <a:ext cx="0" cy="3009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CxnSpPr/>
        </xdr:nvCxnSpPr>
        <xdr:spPr>
          <a:xfrm>
            <a:off x="2133600" y="1295400"/>
            <a:ext cx="19431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CxnSpPr/>
        </xdr:nvCxnSpPr>
        <xdr:spPr>
          <a:xfrm>
            <a:off x="2145030" y="1588770"/>
            <a:ext cx="87630" cy="1028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CxnSpPr/>
        </xdr:nvCxnSpPr>
        <xdr:spPr>
          <a:xfrm>
            <a:off x="2232660" y="1687830"/>
            <a:ext cx="0" cy="1047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CxnSpPr/>
        </xdr:nvCxnSpPr>
        <xdr:spPr>
          <a:xfrm>
            <a:off x="2145030" y="2819400"/>
            <a:ext cx="0" cy="86106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CxnSpPr/>
        </xdr:nvCxnSpPr>
        <xdr:spPr>
          <a:xfrm flipV="1">
            <a:off x="2145030" y="2731770"/>
            <a:ext cx="91440" cy="9144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87630</xdr:colOff>
      <xdr:row>22</xdr:row>
      <xdr:rowOff>87630</xdr:rowOff>
    </xdr:from>
    <xdr:to>
      <xdr:col>9</xdr:col>
      <xdr:colOff>87630</xdr:colOff>
      <xdr:row>28</xdr:row>
      <xdr:rowOff>102870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1802130" y="2777490"/>
          <a:ext cx="0" cy="7924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48</xdr:row>
      <xdr:rowOff>72390</xdr:rowOff>
    </xdr:from>
    <xdr:to>
      <xdr:col>18</xdr:col>
      <xdr:colOff>91440</xdr:colOff>
      <xdr:row>50</xdr:row>
      <xdr:rowOff>11430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958215" y="7178040"/>
          <a:ext cx="2390775" cy="224790"/>
          <a:chOff x="1005840" y="6130290"/>
          <a:chExt cx="2514600" cy="198120"/>
        </a:xfrm>
      </xdr:grpSpPr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CxnSpPr/>
        </xdr:nvCxnSpPr>
        <xdr:spPr>
          <a:xfrm>
            <a:off x="1009650" y="6137910"/>
            <a:ext cx="29337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CxnSpPr/>
        </xdr:nvCxnSpPr>
        <xdr:spPr>
          <a:xfrm>
            <a:off x="1005840" y="6130290"/>
            <a:ext cx="0" cy="19812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CxnSpPr/>
        </xdr:nvCxnSpPr>
        <xdr:spPr>
          <a:xfrm>
            <a:off x="1299210" y="6130290"/>
            <a:ext cx="110490" cy="1104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CxnSpPr/>
        </xdr:nvCxnSpPr>
        <xdr:spPr>
          <a:xfrm>
            <a:off x="1402080" y="6240780"/>
            <a:ext cx="113919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CxnSpPr/>
        </xdr:nvCxnSpPr>
        <xdr:spPr>
          <a:xfrm>
            <a:off x="2625090" y="6134100"/>
            <a:ext cx="8953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CxnSpPr/>
        </xdr:nvCxnSpPr>
        <xdr:spPr>
          <a:xfrm flipV="1">
            <a:off x="2529840" y="6130290"/>
            <a:ext cx="110490" cy="1104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19050</xdr:colOff>
      <xdr:row>45</xdr:row>
      <xdr:rowOff>26670</xdr:rowOff>
    </xdr:from>
    <xdr:to>
      <xdr:col>17</xdr:col>
      <xdr:colOff>175260</xdr:colOff>
      <xdr:row>45</xdr:row>
      <xdr:rowOff>26670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2495550" y="5596890"/>
          <a:ext cx="91821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50</xdr:row>
      <xdr:rowOff>91440</xdr:rowOff>
    </xdr:from>
    <xdr:to>
      <xdr:col>15</xdr:col>
      <xdr:colOff>156210</xdr:colOff>
      <xdr:row>50</xdr:row>
      <xdr:rowOff>91440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998220" y="6408420"/>
          <a:ext cx="20154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56</xdr:row>
      <xdr:rowOff>110490</xdr:rowOff>
    </xdr:from>
    <xdr:to>
      <xdr:col>22</xdr:col>
      <xdr:colOff>7620</xdr:colOff>
      <xdr:row>57</xdr:row>
      <xdr:rowOff>83820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2409825" y="8359140"/>
          <a:ext cx="1579245" cy="116205"/>
          <a:chOff x="2533650" y="7204710"/>
          <a:chExt cx="1664970" cy="102870"/>
        </a:xfrm>
      </xdr:grpSpPr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2533650" y="7204710"/>
            <a:ext cx="78867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CxnSpPr/>
        </xdr:nvCxnSpPr>
        <xdr:spPr>
          <a:xfrm>
            <a:off x="3314700" y="7204710"/>
            <a:ext cx="102870" cy="1028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CxnSpPr/>
        </xdr:nvCxnSpPr>
        <xdr:spPr>
          <a:xfrm>
            <a:off x="3417570" y="7303770"/>
            <a:ext cx="781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41910</xdr:colOff>
      <xdr:row>58</xdr:row>
      <xdr:rowOff>87630</xdr:rowOff>
    </xdr:from>
    <xdr:to>
      <xdr:col>22</xdr:col>
      <xdr:colOff>0</xdr:colOff>
      <xdr:row>58</xdr:row>
      <xdr:rowOff>87630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2518410" y="1771650"/>
          <a:ext cx="129159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45</xdr:row>
      <xdr:rowOff>15240</xdr:rowOff>
    </xdr:from>
    <xdr:to>
      <xdr:col>7</xdr:col>
      <xdr:colOff>156210</xdr:colOff>
      <xdr:row>46</xdr:row>
      <xdr:rowOff>83820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950595" y="6692265"/>
          <a:ext cx="472440" cy="211455"/>
          <a:chOff x="998220" y="5684520"/>
          <a:chExt cx="491490" cy="198120"/>
        </a:xfrm>
      </xdr:grpSpPr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CxnSpPr/>
        </xdr:nvCxnSpPr>
        <xdr:spPr>
          <a:xfrm>
            <a:off x="998220" y="5692140"/>
            <a:ext cx="49149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CxnSpPr/>
        </xdr:nvCxnSpPr>
        <xdr:spPr>
          <a:xfrm>
            <a:off x="1002030" y="5684520"/>
            <a:ext cx="0" cy="19812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39</xdr:row>
      <xdr:rowOff>34290</xdr:rowOff>
    </xdr:from>
    <xdr:to>
      <xdr:col>12</xdr:col>
      <xdr:colOff>0</xdr:colOff>
      <xdr:row>62</xdr:row>
      <xdr:rowOff>95250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1905000" y="422910"/>
          <a:ext cx="0" cy="187452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91440</xdr:colOff>
      <xdr:row>59</xdr:row>
      <xdr:rowOff>87630</xdr:rowOff>
    </xdr:from>
    <xdr:to>
      <xdr:col>9</xdr:col>
      <xdr:colOff>91440</xdr:colOff>
      <xdr:row>65</xdr:row>
      <xdr:rowOff>102870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>
          <a:off x="1424940" y="1901190"/>
          <a:ext cx="0" cy="7924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144780</xdr:colOff>
      <xdr:row>11</xdr:row>
      <xdr:rowOff>26670</xdr:rowOff>
    </xdr:from>
    <xdr:to>
      <xdr:col>21</xdr:col>
      <xdr:colOff>148590</xdr:colOff>
      <xdr:row>29</xdr:row>
      <xdr:rowOff>80010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3764280" y="1845945"/>
          <a:ext cx="184785" cy="2625090"/>
          <a:chOff x="3954780" y="1291590"/>
          <a:chExt cx="194310" cy="2385060"/>
        </a:xfrm>
      </xdr:grpSpPr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CxnSpPr/>
        </xdr:nvCxnSpPr>
        <xdr:spPr>
          <a:xfrm>
            <a:off x="3966210" y="1291590"/>
            <a:ext cx="0" cy="30099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CxnSpPr/>
        </xdr:nvCxnSpPr>
        <xdr:spPr>
          <a:xfrm>
            <a:off x="3954780" y="1295400"/>
            <a:ext cx="19431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CxnSpPr/>
        </xdr:nvCxnSpPr>
        <xdr:spPr>
          <a:xfrm>
            <a:off x="3962400" y="1584960"/>
            <a:ext cx="91440" cy="10668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CxnSpPr/>
        </xdr:nvCxnSpPr>
        <xdr:spPr>
          <a:xfrm>
            <a:off x="4053840" y="1687830"/>
            <a:ext cx="0" cy="1047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CxnSpPr/>
        </xdr:nvCxnSpPr>
        <xdr:spPr>
          <a:xfrm>
            <a:off x="3966210" y="2815590"/>
            <a:ext cx="0" cy="86106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CxnSpPr/>
        </xdr:nvCxnSpPr>
        <xdr:spPr>
          <a:xfrm flipV="1">
            <a:off x="3966210" y="2727960"/>
            <a:ext cx="95250" cy="952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133350</xdr:colOff>
      <xdr:row>22</xdr:row>
      <xdr:rowOff>87630</xdr:rowOff>
    </xdr:from>
    <xdr:to>
      <xdr:col>18</xdr:col>
      <xdr:colOff>133350</xdr:colOff>
      <xdr:row>28</xdr:row>
      <xdr:rowOff>102870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>
          <a:off x="3562350" y="2777490"/>
          <a:ext cx="0" cy="7924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129540</xdr:colOff>
      <xdr:row>39</xdr:row>
      <xdr:rowOff>38100</xdr:rowOff>
    </xdr:from>
    <xdr:to>
      <xdr:col>20</xdr:col>
      <xdr:colOff>129540</xdr:colOff>
      <xdr:row>62</xdr:row>
      <xdr:rowOff>99060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>
          <a:off x="7749540" y="3665220"/>
          <a:ext cx="0" cy="304038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9</xdr:row>
      <xdr:rowOff>0</xdr:rowOff>
    </xdr:from>
    <xdr:to>
      <xdr:col>22</xdr:col>
      <xdr:colOff>0</xdr:colOff>
      <xdr:row>9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>
          <a:off x="701040" y="259080"/>
          <a:ext cx="310896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80010</xdr:rowOff>
    </xdr:from>
    <xdr:to>
      <xdr:col>6</xdr:col>
      <xdr:colOff>0</xdr:colOff>
      <xdr:row>10</xdr:row>
      <xdr:rowOff>49530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 flipV="1">
          <a:off x="762000" y="20955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</xdr:row>
      <xdr:rowOff>99060</xdr:rowOff>
    </xdr:from>
    <xdr:to>
      <xdr:col>6</xdr:col>
      <xdr:colOff>34290</xdr:colOff>
      <xdr:row>9</xdr:row>
      <xdr:rowOff>34290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 flipH="1">
          <a:off x="723900" y="22860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8</xdr:row>
      <xdr:rowOff>80010</xdr:rowOff>
    </xdr:from>
    <xdr:to>
      <xdr:col>15</xdr:col>
      <xdr:colOff>3810</xdr:colOff>
      <xdr:row>10</xdr:row>
      <xdr:rowOff>49530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 flipV="1">
          <a:off x="2480310" y="20955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8</xdr:row>
      <xdr:rowOff>99060</xdr:rowOff>
    </xdr:from>
    <xdr:to>
      <xdr:col>15</xdr:col>
      <xdr:colOff>38100</xdr:colOff>
      <xdr:row>9</xdr:row>
      <xdr:rowOff>34290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 flipH="1">
          <a:off x="2442210" y="22860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8</xdr:row>
      <xdr:rowOff>76200</xdr:rowOff>
    </xdr:from>
    <xdr:to>
      <xdr:col>16</xdr:col>
      <xdr:colOff>3810</xdr:colOff>
      <xdr:row>10</xdr:row>
      <xdr:rowOff>45720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 flipV="1">
          <a:off x="2670810" y="20574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8</xdr:row>
      <xdr:rowOff>95250</xdr:rowOff>
    </xdr:from>
    <xdr:to>
      <xdr:col>16</xdr:col>
      <xdr:colOff>38100</xdr:colOff>
      <xdr:row>9</xdr:row>
      <xdr:rowOff>30480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 flipH="1">
          <a:off x="2632710" y="22479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125730</xdr:colOff>
      <xdr:row>12</xdr:row>
      <xdr:rowOff>0</xdr:rowOff>
    </xdr:from>
    <xdr:to>
      <xdr:col>4</xdr:col>
      <xdr:colOff>133350</xdr:colOff>
      <xdr:row>12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 flipH="1">
          <a:off x="506730" y="64770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64770</xdr:rowOff>
    </xdr:from>
    <xdr:to>
      <xdr:col>3</xdr:col>
      <xdr:colOff>0</xdr:colOff>
      <xdr:row>32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>
          <a:off x="571500" y="582930"/>
          <a:ext cx="0" cy="26555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11</xdr:row>
      <xdr:rowOff>91440</xdr:rowOff>
    </xdr:from>
    <xdr:to>
      <xdr:col>3</xdr:col>
      <xdr:colOff>41910</xdr:colOff>
      <xdr:row>12</xdr:row>
      <xdr:rowOff>30480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 flipH="1">
          <a:off x="537210" y="60960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25</xdr:row>
      <xdr:rowOff>3810</xdr:rowOff>
    </xdr:from>
    <xdr:to>
      <xdr:col>4</xdr:col>
      <xdr:colOff>129540</xdr:colOff>
      <xdr:row>25</xdr:row>
      <xdr:rowOff>3810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 flipH="1">
          <a:off x="502920" y="233553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24</xdr:row>
      <xdr:rowOff>95250</xdr:rowOff>
    </xdr:from>
    <xdr:to>
      <xdr:col>3</xdr:col>
      <xdr:colOff>38100</xdr:colOff>
      <xdr:row>25</xdr:row>
      <xdr:rowOff>34290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flipH="1">
          <a:off x="533400" y="229743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26</xdr:row>
      <xdr:rowOff>0</xdr:rowOff>
    </xdr:from>
    <xdr:to>
      <xdr:col>4</xdr:col>
      <xdr:colOff>129540</xdr:colOff>
      <xdr:row>26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>
        <a:xfrm flipH="1">
          <a:off x="502920" y="246126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25</xdr:row>
      <xdr:rowOff>91440</xdr:rowOff>
    </xdr:from>
    <xdr:to>
      <xdr:col>3</xdr:col>
      <xdr:colOff>38100</xdr:colOff>
      <xdr:row>26</xdr:row>
      <xdr:rowOff>30480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 flipH="1">
          <a:off x="533400" y="242316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125730</xdr:colOff>
      <xdr:row>40</xdr:row>
      <xdr:rowOff>3810</xdr:rowOff>
    </xdr:from>
    <xdr:to>
      <xdr:col>4</xdr:col>
      <xdr:colOff>133350</xdr:colOff>
      <xdr:row>40</xdr:row>
      <xdr:rowOff>3810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 flipH="1">
          <a:off x="506730" y="389001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39</xdr:row>
      <xdr:rowOff>68580</xdr:rowOff>
    </xdr:from>
    <xdr:to>
      <xdr:col>3</xdr:col>
      <xdr:colOff>0</xdr:colOff>
      <xdr:row>68</xdr:row>
      <xdr:rowOff>125730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>
        <a:xfrm>
          <a:off x="571500" y="3825240"/>
          <a:ext cx="0" cy="38138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</xdr:colOff>
      <xdr:row>39</xdr:row>
      <xdr:rowOff>95250</xdr:rowOff>
    </xdr:from>
    <xdr:to>
      <xdr:col>3</xdr:col>
      <xdr:colOff>41910</xdr:colOff>
      <xdr:row>40</xdr:row>
      <xdr:rowOff>34290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CxnSpPr/>
      </xdr:nvCxnSpPr>
      <xdr:spPr>
        <a:xfrm flipH="1">
          <a:off x="537210" y="385191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62</xdr:row>
      <xdr:rowOff>3810</xdr:rowOff>
    </xdr:from>
    <xdr:to>
      <xdr:col>4</xdr:col>
      <xdr:colOff>129540</xdr:colOff>
      <xdr:row>62</xdr:row>
      <xdr:rowOff>3810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 flipH="1">
          <a:off x="502920" y="673989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61</xdr:row>
      <xdr:rowOff>95250</xdr:rowOff>
    </xdr:from>
    <xdr:to>
      <xdr:col>3</xdr:col>
      <xdr:colOff>38100</xdr:colOff>
      <xdr:row>62</xdr:row>
      <xdr:rowOff>34290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/>
      </xdr:nvCxnSpPr>
      <xdr:spPr>
        <a:xfrm flipH="1">
          <a:off x="533400" y="670179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63</xdr:row>
      <xdr:rowOff>0</xdr:rowOff>
    </xdr:from>
    <xdr:to>
      <xdr:col>4</xdr:col>
      <xdr:colOff>129540</xdr:colOff>
      <xdr:row>63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 flipH="1">
          <a:off x="502920" y="6865620"/>
          <a:ext cx="3886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62</xdr:row>
      <xdr:rowOff>91440</xdr:rowOff>
    </xdr:from>
    <xdr:to>
      <xdr:col>3</xdr:col>
      <xdr:colOff>38100</xdr:colOff>
      <xdr:row>63</xdr:row>
      <xdr:rowOff>30480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 flipH="1">
          <a:off x="533400" y="6827520"/>
          <a:ext cx="7620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37</xdr:row>
      <xdr:rowOff>0</xdr:rowOff>
    </xdr:from>
    <xdr:to>
      <xdr:col>22</xdr:col>
      <xdr:colOff>0</xdr:colOff>
      <xdr:row>37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CxnSpPr/>
      </xdr:nvCxnSpPr>
      <xdr:spPr>
        <a:xfrm>
          <a:off x="1082040" y="3497580"/>
          <a:ext cx="310896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80010</xdr:rowOff>
    </xdr:from>
    <xdr:to>
      <xdr:col>6</xdr:col>
      <xdr:colOff>0</xdr:colOff>
      <xdr:row>38</xdr:row>
      <xdr:rowOff>49530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/>
      </xdr:nvCxnSpPr>
      <xdr:spPr>
        <a:xfrm flipV="1">
          <a:off x="1143000" y="344805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36</xdr:row>
      <xdr:rowOff>99060</xdr:rowOff>
    </xdr:from>
    <xdr:to>
      <xdr:col>6</xdr:col>
      <xdr:colOff>34290</xdr:colOff>
      <xdr:row>37</xdr:row>
      <xdr:rowOff>34290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CxnSpPr/>
      </xdr:nvCxnSpPr>
      <xdr:spPr>
        <a:xfrm flipH="1">
          <a:off x="1104900" y="346710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36</xdr:row>
      <xdr:rowOff>80010</xdr:rowOff>
    </xdr:from>
    <xdr:to>
      <xdr:col>15</xdr:col>
      <xdr:colOff>3810</xdr:colOff>
      <xdr:row>38</xdr:row>
      <xdr:rowOff>49530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CxnSpPr/>
      </xdr:nvCxnSpPr>
      <xdr:spPr>
        <a:xfrm flipV="1">
          <a:off x="2861310" y="344805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36</xdr:row>
      <xdr:rowOff>99060</xdr:rowOff>
    </xdr:from>
    <xdr:to>
      <xdr:col>15</xdr:col>
      <xdr:colOff>38100</xdr:colOff>
      <xdr:row>37</xdr:row>
      <xdr:rowOff>34290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CxnSpPr/>
      </xdr:nvCxnSpPr>
      <xdr:spPr>
        <a:xfrm flipH="1">
          <a:off x="2823210" y="346710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36</xdr:row>
      <xdr:rowOff>76200</xdr:rowOff>
    </xdr:from>
    <xdr:to>
      <xdr:col>16</xdr:col>
      <xdr:colOff>3810</xdr:colOff>
      <xdr:row>38</xdr:row>
      <xdr:rowOff>45720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CxnSpPr/>
      </xdr:nvCxnSpPr>
      <xdr:spPr>
        <a:xfrm flipV="1">
          <a:off x="3051810" y="3444240"/>
          <a:ext cx="0" cy="2286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36</xdr:row>
      <xdr:rowOff>95250</xdr:rowOff>
    </xdr:from>
    <xdr:to>
      <xdr:col>16</xdr:col>
      <xdr:colOff>38100</xdr:colOff>
      <xdr:row>37</xdr:row>
      <xdr:rowOff>30480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CxnSpPr/>
      </xdr:nvCxnSpPr>
      <xdr:spPr>
        <a:xfrm flipH="1">
          <a:off x="3013710" y="3463290"/>
          <a:ext cx="7239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</xdr:colOff>
      <xdr:row>13</xdr:row>
      <xdr:rowOff>68580</xdr:rowOff>
    </xdr:from>
    <xdr:to>
      <xdr:col>10</xdr:col>
      <xdr:colOff>171450</xdr:colOff>
      <xdr:row>13</xdr:row>
      <xdr:rowOff>68580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CxnSpPr/>
      </xdr:nvCxnSpPr>
      <xdr:spPr>
        <a:xfrm flipH="1">
          <a:off x="1916430" y="1363980"/>
          <a:ext cx="1600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</xdr:colOff>
      <xdr:row>11</xdr:row>
      <xdr:rowOff>83820</xdr:rowOff>
    </xdr:from>
    <xdr:to>
      <xdr:col>10</xdr:col>
      <xdr:colOff>53340</xdr:colOff>
      <xdr:row>13</xdr:row>
      <xdr:rowOff>102870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CxnSpPr/>
      </xdr:nvCxnSpPr>
      <xdr:spPr>
        <a:xfrm flipV="1">
          <a:off x="1958340" y="1120140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102870</xdr:rowOff>
    </xdr:from>
    <xdr:to>
      <xdr:col>10</xdr:col>
      <xdr:colOff>87630</xdr:colOff>
      <xdr:row>12</xdr:row>
      <xdr:rowOff>26670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/>
      </xdr:nvCxnSpPr>
      <xdr:spPr>
        <a:xfrm flipH="1">
          <a:off x="1924050" y="113919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41910</xdr:rowOff>
    </xdr:from>
    <xdr:to>
      <xdr:col>10</xdr:col>
      <xdr:colOff>87630</xdr:colOff>
      <xdr:row>13</xdr:row>
      <xdr:rowOff>95250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CxnSpPr/>
      </xdr:nvCxnSpPr>
      <xdr:spPr>
        <a:xfrm flipH="1">
          <a:off x="1924050" y="133731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13</xdr:row>
      <xdr:rowOff>114300</xdr:rowOff>
    </xdr:from>
    <xdr:to>
      <xdr:col>7</xdr:col>
      <xdr:colOff>186690</xdr:colOff>
      <xdr:row>13</xdr:row>
      <xdr:rowOff>114300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>
        <a:xfrm>
          <a:off x="1089660" y="1409700"/>
          <a:ext cx="4305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163830</xdr:colOff>
      <xdr:row>13</xdr:row>
      <xdr:rowOff>87630</xdr:rowOff>
    </xdr:from>
    <xdr:to>
      <xdr:col>6</xdr:col>
      <xdr:colOff>26670</xdr:colOff>
      <xdr:row>14</xdr:row>
      <xdr:rowOff>15240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CxnSpPr/>
      </xdr:nvCxnSpPr>
      <xdr:spPr>
        <a:xfrm flipH="1">
          <a:off x="1116330" y="138303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144780</xdr:colOff>
      <xdr:row>13</xdr:row>
      <xdr:rowOff>72390</xdr:rowOff>
    </xdr:from>
    <xdr:to>
      <xdr:col>7</xdr:col>
      <xdr:colOff>144780</xdr:colOff>
      <xdr:row>14</xdr:row>
      <xdr:rowOff>72390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>
        <a:xfrm flipV="1">
          <a:off x="1478280" y="1367790"/>
          <a:ext cx="0" cy="1295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13</xdr:row>
      <xdr:rowOff>87630</xdr:rowOff>
    </xdr:from>
    <xdr:to>
      <xdr:col>7</xdr:col>
      <xdr:colOff>179070</xdr:colOff>
      <xdr:row>14</xdr:row>
      <xdr:rowOff>11430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>
        <a:xfrm flipH="1">
          <a:off x="1447800" y="1383030"/>
          <a:ext cx="6477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</xdr:colOff>
      <xdr:row>13</xdr:row>
      <xdr:rowOff>49530</xdr:rowOff>
    </xdr:from>
    <xdr:to>
      <xdr:col>13</xdr:col>
      <xdr:colOff>22860</xdr:colOff>
      <xdr:row>14</xdr:row>
      <xdr:rowOff>72390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CxnSpPr/>
      </xdr:nvCxnSpPr>
      <xdr:spPr>
        <a:xfrm flipV="1">
          <a:off x="2499360" y="157353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13</xdr:row>
      <xdr:rowOff>87630</xdr:rowOff>
    </xdr:from>
    <xdr:to>
      <xdr:col>15</xdr:col>
      <xdr:colOff>41910</xdr:colOff>
      <xdr:row>13</xdr:row>
      <xdr:rowOff>87630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>
        <a:xfrm>
          <a:off x="2453640" y="1611630"/>
          <a:ext cx="4457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186690</xdr:colOff>
      <xdr:row>13</xdr:row>
      <xdr:rowOff>64770</xdr:rowOff>
    </xdr:from>
    <xdr:to>
      <xdr:col>13</xdr:col>
      <xdr:colOff>53340</xdr:colOff>
      <xdr:row>13</xdr:row>
      <xdr:rowOff>118110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CxnSpPr/>
      </xdr:nvCxnSpPr>
      <xdr:spPr>
        <a:xfrm flipH="1">
          <a:off x="2472690" y="158877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13</xdr:row>
      <xdr:rowOff>49530</xdr:rowOff>
    </xdr:from>
    <xdr:to>
      <xdr:col>17</xdr:col>
      <xdr:colOff>163830</xdr:colOff>
      <xdr:row>14</xdr:row>
      <xdr:rowOff>72390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CxnSpPr/>
      </xdr:nvCxnSpPr>
      <xdr:spPr>
        <a:xfrm flipV="1">
          <a:off x="3402330" y="157353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137160</xdr:colOff>
      <xdr:row>13</xdr:row>
      <xdr:rowOff>64770</xdr:rowOff>
    </xdr:from>
    <xdr:to>
      <xdr:col>18</xdr:col>
      <xdr:colOff>3810</xdr:colOff>
      <xdr:row>13</xdr:row>
      <xdr:rowOff>118110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>
        <a:xfrm flipH="1">
          <a:off x="3375660" y="158877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163830</xdr:colOff>
      <xdr:row>13</xdr:row>
      <xdr:rowOff>57150</xdr:rowOff>
    </xdr:from>
    <xdr:to>
      <xdr:col>15</xdr:col>
      <xdr:colOff>26670</xdr:colOff>
      <xdr:row>13</xdr:row>
      <xdr:rowOff>114300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CxnSpPr/>
      </xdr:nvCxnSpPr>
      <xdr:spPr>
        <a:xfrm flipH="1">
          <a:off x="2830830" y="158115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148590</xdr:colOff>
      <xdr:row>13</xdr:row>
      <xdr:rowOff>87630</xdr:rowOff>
    </xdr:from>
    <xdr:to>
      <xdr:col>18</xdr:col>
      <xdr:colOff>22860</xdr:colOff>
      <xdr:row>13</xdr:row>
      <xdr:rowOff>87630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>
        <a:xfrm>
          <a:off x="3006090" y="1611630"/>
          <a:ext cx="4457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13</xdr:row>
      <xdr:rowOff>60960</xdr:rowOff>
    </xdr:from>
    <xdr:to>
      <xdr:col>16</xdr:col>
      <xdr:colOff>26670</xdr:colOff>
      <xdr:row>13</xdr:row>
      <xdr:rowOff>118110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CxnSpPr/>
      </xdr:nvCxnSpPr>
      <xdr:spPr>
        <a:xfrm flipH="1">
          <a:off x="3021330" y="158496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16</xdr:row>
      <xdr:rowOff>30480</xdr:rowOff>
    </xdr:from>
    <xdr:to>
      <xdr:col>7</xdr:col>
      <xdr:colOff>22860</xdr:colOff>
      <xdr:row>16</xdr:row>
      <xdr:rowOff>30480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CxnSpPr/>
      </xdr:nvCxnSpPr>
      <xdr:spPr>
        <a:xfrm>
          <a:off x="1089660" y="1714500"/>
          <a:ext cx="2667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163830</xdr:colOff>
      <xdr:row>16</xdr:row>
      <xdr:rowOff>3810</xdr:rowOff>
    </xdr:from>
    <xdr:to>
      <xdr:col>6</xdr:col>
      <xdr:colOff>26670</xdr:colOff>
      <xdr:row>16</xdr:row>
      <xdr:rowOff>60960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CxnSpPr/>
      </xdr:nvCxnSpPr>
      <xdr:spPr>
        <a:xfrm flipH="1">
          <a:off x="1116330" y="168783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163830</xdr:colOff>
      <xdr:row>15</xdr:row>
      <xdr:rowOff>118110</xdr:rowOff>
    </xdr:from>
    <xdr:to>
      <xdr:col>6</xdr:col>
      <xdr:colOff>163830</xdr:colOff>
      <xdr:row>16</xdr:row>
      <xdr:rowOff>118110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>
        <a:xfrm flipV="1">
          <a:off x="1306830" y="1672590"/>
          <a:ext cx="0" cy="1295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16</xdr:row>
      <xdr:rowOff>3810</xdr:rowOff>
    </xdr:from>
    <xdr:to>
      <xdr:col>7</xdr:col>
      <xdr:colOff>7620</xdr:colOff>
      <xdr:row>16</xdr:row>
      <xdr:rowOff>57150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>
        <a:xfrm flipH="1">
          <a:off x="1276350" y="1687830"/>
          <a:ext cx="6477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15</xdr:row>
      <xdr:rowOff>118110</xdr:rowOff>
    </xdr:from>
    <xdr:to>
      <xdr:col>13</xdr:col>
      <xdr:colOff>152400</xdr:colOff>
      <xdr:row>16</xdr:row>
      <xdr:rowOff>121920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CxnSpPr/>
      </xdr:nvCxnSpPr>
      <xdr:spPr>
        <a:xfrm flipV="1">
          <a:off x="2628900" y="1672590"/>
          <a:ext cx="0" cy="1333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110490</xdr:colOff>
      <xdr:row>16</xdr:row>
      <xdr:rowOff>26670</xdr:rowOff>
    </xdr:from>
    <xdr:to>
      <xdr:col>15</xdr:col>
      <xdr:colOff>45720</xdr:colOff>
      <xdr:row>16</xdr:row>
      <xdr:rowOff>26670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>
        <a:xfrm>
          <a:off x="2586990" y="1710690"/>
          <a:ext cx="3162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125730</xdr:colOff>
      <xdr:row>16</xdr:row>
      <xdr:rowOff>3810</xdr:rowOff>
    </xdr:from>
    <xdr:to>
      <xdr:col>13</xdr:col>
      <xdr:colOff>182880</xdr:colOff>
      <xdr:row>16</xdr:row>
      <xdr:rowOff>57150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>
        <a:xfrm flipH="1">
          <a:off x="2602230" y="16878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87630</xdr:colOff>
      <xdr:row>15</xdr:row>
      <xdr:rowOff>118110</xdr:rowOff>
    </xdr:from>
    <xdr:to>
      <xdr:col>18</xdr:col>
      <xdr:colOff>87630</xdr:colOff>
      <xdr:row>16</xdr:row>
      <xdr:rowOff>121920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CxnSpPr/>
      </xdr:nvCxnSpPr>
      <xdr:spPr>
        <a:xfrm flipV="1">
          <a:off x="3516630" y="1672590"/>
          <a:ext cx="0" cy="1333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16</xdr:row>
      <xdr:rowOff>3810</xdr:rowOff>
    </xdr:from>
    <xdr:to>
      <xdr:col>18</xdr:col>
      <xdr:colOff>114300</xdr:colOff>
      <xdr:row>16</xdr:row>
      <xdr:rowOff>57150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CxnSpPr/>
      </xdr:nvCxnSpPr>
      <xdr:spPr>
        <a:xfrm flipH="1">
          <a:off x="3486150" y="16878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167640</xdr:colOff>
      <xdr:row>15</xdr:row>
      <xdr:rowOff>125730</xdr:rowOff>
    </xdr:from>
    <xdr:to>
      <xdr:col>15</xdr:col>
      <xdr:colOff>30480</xdr:colOff>
      <xdr:row>16</xdr:row>
      <xdr:rowOff>53340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>
        <a:xfrm flipH="1">
          <a:off x="2834640" y="168021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167640</xdr:colOff>
      <xdr:row>16</xdr:row>
      <xdr:rowOff>0</xdr:rowOff>
    </xdr:from>
    <xdr:to>
      <xdr:col>16</xdr:col>
      <xdr:colOff>30480</xdr:colOff>
      <xdr:row>16</xdr:row>
      <xdr:rowOff>57150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CxnSpPr/>
      </xdr:nvCxnSpPr>
      <xdr:spPr>
        <a:xfrm flipH="1">
          <a:off x="3025140" y="168402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</xdr:colOff>
      <xdr:row>11</xdr:row>
      <xdr:rowOff>34290</xdr:rowOff>
    </xdr:from>
    <xdr:to>
      <xdr:col>10</xdr:col>
      <xdr:colOff>76200</xdr:colOff>
      <xdr:row>14</xdr:row>
      <xdr:rowOff>53340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1682115" y="1853565"/>
          <a:ext cx="203835" cy="447675"/>
          <a:chOff x="1767840" y="1299210"/>
          <a:chExt cx="213360" cy="407670"/>
        </a:xfrm>
      </xdr:grpSpPr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00000000-0008-0000-0200-0000BB000000}"/>
              </a:ext>
            </a:extLst>
          </xdr:cNvPr>
          <xdr:cNvCxnSpPr/>
        </xdr:nvCxnSpPr>
        <xdr:spPr>
          <a:xfrm>
            <a:off x="1771650" y="1299210"/>
            <a:ext cx="0" cy="4076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00000000-0008-0000-0200-0000BD000000}"/>
              </a:ext>
            </a:extLst>
          </xdr:cNvPr>
          <xdr:cNvCxnSpPr/>
        </xdr:nvCxnSpPr>
        <xdr:spPr>
          <a:xfrm>
            <a:off x="1767840" y="1299210"/>
            <a:ext cx="21336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72390</xdr:colOff>
      <xdr:row>14</xdr:row>
      <xdr:rowOff>45720</xdr:rowOff>
    </xdr:from>
    <xdr:to>
      <xdr:col>9</xdr:col>
      <xdr:colOff>15240</xdr:colOff>
      <xdr:row>14</xdr:row>
      <xdr:rowOff>45720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 flipH="1">
          <a:off x="1596390" y="147066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110490</xdr:colOff>
      <xdr:row>11</xdr:row>
      <xdr:rowOff>87630</xdr:rowOff>
    </xdr:from>
    <xdr:to>
      <xdr:col>8</xdr:col>
      <xdr:colOff>110490</xdr:colOff>
      <xdr:row>14</xdr:row>
      <xdr:rowOff>95250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/>
      </xdr:nvCxnSpPr>
      <xdr:spPr>
        <a:xfrm flipV="1">
          <a:off x="1634490" y="1123950"/>
          <a:ext cx="0" cy="3962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80010</xdr:colOff>
      <xdr:row>11</xdr:row>
      <xdr:rowOff>102870</xdr:rowOff>
    </xdr:from>
    <xdr:to>
      <xdr:col>8</xdr:col>
      <xdr:colOff>144780</xdr:colOff>
      <xdr:row>12</xdr:row>
      <xdr:rowOff>22860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CxnSpPr/>
      </xdr:nvCxnSpPr>
      <xdr:spPr>
        <a:xfrm flipH="1">
          <a:off x="1604010" y="113919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80010</xdr:colOff>
      <xdr:row>14</xdr:row>
      <xdr:rowOff>19050</xdr:rowOff>
    </xdr:from>
    <xdr:to>
      <xdr:col>8</xdr:col>
      <xdr:colOff>140970</xdr:colOff>
      <xdr:row>14</xdr:row>
      <xdr:rowOff>76200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 flipH="1">
          <a:off x="1604010" y="144399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</xdr:colOff>
      <xdr:row>11</xdr:row>
      <xdr:rowOff>34290</xdr:rowOff>
    </xdr:from>
    <xdr:to>
      <xdr:col>20</xdr:col>
      <xdr:colOff>45720</xdr:colOff>
      <xdr:row>14</xdr:row>
      <xdr:rowOff>53340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3461385" y="1853565"/>
          <a:ext cx="203835" cy="447675"/>
          <a:chOff x="3642360" y="1299210"/>
          <a:chExt cx="213360" cy="407670"/>
        </a:xfrm>
      </xdr:grpSpPr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00000000-0008-0000-0200-0000C6000000}"/>
              </a:ext>
            </a:extLst>
          </xdr:cNvPr>
          <xdr:cNvCxnSpPr/>
        </xdr:nvCxnSpPr>
        <xdr:spPr>
          <a:xfrm>
            <a:off x="3646170" y="1299210"/>
            <a:ext cx="0" cy="4076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00000000-0008-0000-0200-0000C7000000}"/>
              </a:ext>
            </a:extLst>
          </xdr:cNvPr>
          <xdr:cNvCxnSpPr/>
        </xdr:nvCxnSpPr>
        <xdr:spPr>
          <a:xfrm>
            <a:off x="3642360" y="1299210"/>
            <a:ext cx="21336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41910</xdr:colOff>
      <xdr:row>14</xdr:row>
      <xdr:rowOff>45720</xdr:rowOff>
    </xdr:from>
    <xdr:to>
      <xdr:col>18</xdr:col>
      <xdr:colOff>175260</xdr:colOff>
      <xdr:row>14</xdr:row>
      <xdr:rowOff>45720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CxnSpPr/>
      </xdr:nvCxnSpPr>
      <xdr:spPr>
        <a:xfrm flipH="1">
          <a:off x="3470910" y="147066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11</xdr:row>
      <xdr:rowOff>87630</xdr:rowOff>
    </xdr:from>
    <xdr:to>
      <xdr:col>18</xdr:col>
      <xdr:colOff>80010</xdr:colOff>
      <xdr:row>14</xdr:row>
      <xdr:rowOff>95250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CxnSpPr/>
      </xdr:nvCxnSpPr>
      <xdr:spPr>
        <a:xfrm flipV="1">
          <a:off x="3509010" y="1123950"/>
          <a:ext cx="0" cy="3962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</xdr:colOff>
      <xdr:row>11</xdr:row>
      <xdr:rowOff>102870</xdr:rowOff>
    </xdr:from>
    <xdr:to>
      <xdr:col>18</xdr:col>
      <xdr:colOff>114300</xdr:colOff>
      <xdr:row>12</xdr:row>
      <xdr:rowOff>22860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CxnSpPr/>
      </xdr:nvCxnSpPr>
      <xdr:spPr>
        <a:xfrm flipH="1">
          <a:off x="3478530" y="113919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</xdr:colOff>
      <xdr:row>14</xdr:row>
      <xdr:rowOff>19050</xdr:rowOff>
    </xdr:from>
    <xdr:to>
      <xdr:col>18</xdr:col>
      <xdr:colOff>110490</xdr:colOff>
      <xdr:row>14</xdr:row>
      <xdr:rowOff>76200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CxnSpPr/>
      </xdr:nvCxnSpPr>
      <xdr:spPr>
        <a:xfrm flipH="1">
          <a:off x="3478530" y="144399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160020</xdr:colOff>
      <xdr:row>13</xdr:row>
      <xdr:rowOff>72390</xdr:rowOff>
    </xdr:from>
    <xdr:to>
      <xdr:col>20</xdr:col>
      <xdr:colOff>129540</xdr:colOff>
      <xdr:row>13</xdr:row>
      <xdr:rowOff>72390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CxnSpPr/>
      </xdr:nvCxnSpPr>
      <xdr:spPr>
        <a:xfrm flipH="1">
          <a:off x="3779520" y="1596390"/>
          <a:ext cx="1600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</xdr:colOff>
      <xdr:row>11</xdr:row>
      <xdr:rowOff>87630</xdr:rowOff>
    </xdr:from>
    <xdr:to>
      <xdr:col>20</xdr:col>
      <xdr:colOff>11430</xdr:colOff>
      <xdr:row>13</xdr:row>
      <xdr:rowOff>106680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CxnSpPr/>
      </xdr:nvCxnSpPr>
      <xdr:spPr>
        <a:xfrm flipV="1">
          <a:off x="3821430" y="1352550"/>
          <a:ext cx="0" cy="2781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167640</xdr:colOff>
      <xdr:row>11</xdr:row>
      <xdr:rowOff>106680</xdr:rowOff>
    </xdr:from>
    <xdr:to>
      <xdr:col>20</xdr:col>
      <xdr:colOff>45720</xdr:colOff>
      <xdr:row>12</xdr:row>
      <xdr:rowOff>30480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CxnSpPr/>
      </xdr:nvCxnSpPr>
      <xdr:spPr>
        <a:xfrm flipH="1">
          <a:off x="3787140" y="137160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167640</xdr:colOff>
      <xdr:row>13</xdr:row>
      <xdr:rowOff>45720</xdr:rowOff>
    </xdr:from>
    <xdr:to>
      <xdr:col>20</xdr:col>
      <xdr:colOff>45720</xdr:colOff>
      <xdr:row>13</xdr:row>
      <xdr:rowOff>99060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CxnSpPr/>
      </xdr:nvCxnSpPr>
      <xdr:spPr>
        <a:xfrm flipH="1">
          <a:off x="3787140" y="156972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</xdr:colOff>
      <xdr:row>19</xdr:row>
      <xdr:rowOff>19050</xdr:rowOff>
    </xdr:from>
    <xdr:to>
      <xdr:col>13</xdr:col>
      <xdr:colOff>60960</xdr:colOff>
      <xdr:row>20</xdr:row>
      <xdr:rowOff>41910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CxnSpPr/>
      </xdr:nvCxnSpPr>
      <xdr:spPr>
        <a:xfrm flipV="1">
          <a:off x="2537460" y="209169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</xdr:colOff>
      <xdr:row>19</xdr:row>
      <xdr:rowOff>57150</xdr:rowOff>
    </xdr:from>
    <xdr:to>
      <xdr:col>15</xdr:col>
      <xdr:colOff>41910</xdr:colOff>
      <xdr:row>19</xdr:row>
      <xdr:rowOff>57150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CxnSpPr/>
      </xdr:nvCxnSpPr>
      <xdr:spPr>
        <a:xfrm>
          <a:off x="2491740" y="2129790"/>
          <a:ext cx="4076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</xdr:colOff>
      <xdr:row>19</xdr:row>
      <xdr:rowOff>34290</xdr:rowOff>
    </xdr:from>
    <xdr:to>
      <xdr:col>13</xdr:col>
      <xdr:colOff>91440</xdr:colOff>
      <xdr:row>19</xdr:row>
      <xdr:rowOff>87630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CxnSpPr/>
      </xdr:nvCxnSpPr>
      <xdr:spPr>
        <a:xfrm flipH="1">
          <a:off x="2510790" y="21069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80010</xdr:colOff>
      <xdr:row>19</xdr:row>
      <xdr:rowOff>19050</xdr:rowOff>
    </xdr:from>
    <xdr:to>
      <xdr:col>17</xdr:col>
      <xdr:colOff>80010</xdr:colOff>
      <xdr:row>20</xdr:row>
      <xdr:rowOff>41910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CxnSpPr/>
      </xdr:nvCxnSpPr>
      <xdr:spPr>
        <a:xfrm flipV="1">
          <a:off x="3318510" y="209169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19</xdr:row>
      <xdr:rowOff>34290</xdr:rowOff>
    </xdr:from>
    <xdr:to>
      <xdr:col>17</xdr:col>
      <xdr:colOff>110490</xdr:colOff>
      <xdr:row>19</xdr:row>
      <xdr:rowOff>87630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CxnSpPr/>
      </xdr:nvCxnSpPr>
      <xdr:spPr>
        <a:xfrm flipH="1">
          <a:off x="3291840" y="21069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163830</xdr:colOff>
      <xdr:row>19</xdr:row>
      <xdr:rowOff>26670</xdr:rowOff>
    </xdr:from>
    <xdr:to>
      <xdr:col>15</xdr:col>
      <xdr:colOff>26670</xdr:colOff>
      <xdr:row>19</xdr:row>
      <xdr:rowOff>83820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CxnSpPr/>
      </xdr:nvCxnSpPr>
      <xdr:spPr>
        <a:xfrm flipH="1">
          <a:off x="2830830" y="209931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19</xdr:row>
      <xdr:rowOff>57150</xdr:rowOff>
    </xdr:from>
    <xdr:to>
      <xdr:col>17</xdr:col>
      <xdr:colOff>129540</xdr:colOff>
      <xdr:row>19</xdr:row>
      <xdr:rowOff>57150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CxnSpPr/>
      </xdr:nvCxnSpPr>
      <xdr:spPr>
        <a:xfrm>
          <a:off x="3009900" y="2129790"/>
          <a:ext cx="3581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19</xdr:row>
      <xdr:rowOff>30480</xdr:rowOff>
    </xdr:from>
    <xdr:to>
      <xdr:col>16</xdr:col>
      <xdr:colOff>26670</xdr:colOff>
      <xdr:row>19</xdr:row>
      <xdr:rowOff>87630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CxnSpPr/>
      </xdr:nvCxnSpPr>
      <xdr:spPr>
        <a:xfrm flipH="1">
          <a:off x="3021330" y="210312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</xdr:colOff>
      <xdr:row>22</xdr:row>
      <xdr:rowOff>87630</xdr:rowOff>
    </xdr:from>
    <xdr:to>
      <xdr:col>9</xdr:col>
      <xdr:colOff>34290</xdr:colOff>
      <xdr:row>22</xdr:row>
      <xdr:rowOff>87630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CxnSpPr/>
      </xdr:nvCxnSpPr>
      <xdr:spPr>
        <a:xfrm flipH="1">
          <a:off x="1615440" y="277749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125730</xdr:colOff>
      <xdr:row>22</xdr:row>
      <xdr:rowOff>57150</xdr:rowOff>
    </xdr:from>
    <xdr:to>
      <xdr:col>8</xdr:col>
      <xdr:colOff>125730</xdr:colOff>
      <xdr:row>25</xdr:row>
      <xdr:rowOff>53340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1649730" y="2747010"/>
          <a:ext cx="0" cy="3848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24</xdr:row>
      <xdr:rowOff>102870</xdr:rowOff>
    </xdr:from>
    <xdr:to>
      <xdr:col>8</xdr:col>
      <xdr:colOff>160020</xdr:colOff>
      <xdr:row>25</xdr:row>
      <xdr:rowOff>22860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CxnSpPr/>
      </xdr:nvCxnSpPr>
      <xdr:spPr>
        <a:xfrm flipH="1">
          <a:off x="1619250" y="305181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99060</xdr:colOff>
      <xdr:row>22</xdr:row>
      <xdr:rowOff>60960</xdr:rowOff>
    </xdr:from>
    <xdr:to>
      <xdr:col>8</xdr:col>
      <xdr:colOff>160020</xdr:colOff>
      <xdr:row>22</xdr:row>
      <xdr:rowOff>118110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CxnSpPr/>
      </xdr:nvCxnSpPr>
      <xdr:spPr>
        <a:xfrm flipH="1">
          <a:off x="1623060" y="275082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83820</xdr:colOff>
      <xdr:row>28</xdr:row>
      <xdr:rowOff>95250</xdr:rowOff>
    </xdr:from>
    <xdr:to>
      <xdr:col>9</xdr:col>
      <xdr:colOff>53340</xdr:colOff>
      <xdr:row>28</xdr:row>
      <xdr:rowOff>95250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CxnSpPr/>
      </xdr:nvCxnSpPr>
      <xdr:spPr>
        <a:xfrm flipH="1">
          <a:off x="1607820" y="3562350"/>
          <a:ext cx="1600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125730</xdr:colOff>
      <xdr:row>25</xdr:row>
      <xdr:rowOff>91440</xdr:rowOff>
    </xdr:from>
    <xdr:to>
      <xdr:col>8</xdr:col>
      <xdr:colOff>125730</xdr:colOff>
      <xdr:row>29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CxnSpPr/>
      </xdr:nvCxnSpPr>
      <xdr:spPr>
        <a:xfrm flipV="1">
          <a:off x="1649730" y="3169920"/>
          <a:ext cx="0" cy="4267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</xdr:colOff>
      <xdr:row>25</xdr:row>
      <xdr:rowOff>102870</xdr:rowOff>
    </xdr:from>
    <xdr:to>
      <xdr:col>8</xdr:col>
      <xdr:colOff>160020</xdr:colOff>
      <xdr:row>26</xdr:row>
      <xdr:rowOff>26670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CxnSpPr/>
      </xdr:nvCxnSpPr>
      <xdr:spPr>
        <a:xfrm flipH="1">
          <a:off x="1615440" y="318135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</xdr:colOff>
      <xdr:row>28</xdr:row>
      <xdr:rowOff>68580</xdr:rowOff>
    </xdr:from>
    <xdr:to>
      <xdr:col>8</xdr:col>
      <xdr:colOff>160020</xdr:colOff>
      <xdr:row>28</xdr:row>
      <xdr:rowOff>121920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CxnSpPr/>
      </xdr:nvCxnSpPr>
      <xdr:spPr>
        <a:xfrm flipH="1">
          <a:off x="1615440" y="353568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80010</xdr:colOff>
      <xdr:row>23</xdr:row>
      <xdr:rowOff>0</xdr:rowOff>
    </xdr:from>
    <xdr:to>
      <xdr:col>11</xdr:col>
      <xdr:colOff>22860</xdr:colOff>
      <xdr:row>23</xdr:row>
      <xdr:rowOff>0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CxnSpPr/>
      </xdr:nvCxnSpPr>
      <xdr:spPr>
        <a:xfrm flipH="1">
          <a:off x="1985010" y="259080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22</xdr:row>
      <xdr:rowOff>99060</xdr:rowOff>
    </xdr:from>
    <xdr:to>
      <xdr:col>10</xdr:col>
      <xdr:colOff>114300</xdr:colOff>
      <xdr:row>25</xdr:row>
      <xdr:rowOff>57150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CxnSpPr/>
      </xdr:nvCxnSpPr>
      <xdr:spPr>
        <a:xfrm flipV="1">
          <a:off x="2019300" y="2560320"/>
          <a:ext cx="0" cy="3467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24</xdr:row>
      <xdr:rowOff>106680</xdr:rowOff>
    </xdr:from>
    <xdr:to>
      <xdr:col>10</xdr:col>
      <xdr:colOff>148590</xdr:colOff>
      <xdr:row>25</xdr:row>
      <xdr:rowOff>26670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CxnSpPr/>
      </xdr:nvCxnSpPr>
      <xdr:spPr>
        <a:xfrm flipH="1">
          <a:off x="1988820" y="282702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87630</xdr:colOff>
      <xdr:row>22</xdr:row>
      <xdr:rowOff>102870</xdr:rowOff>
    </xdr:from>
    <xdr:to>
      <xdr:col>10</xdr:col>
      <xdr:colOff>148590</xdr:colOff>
      <xdr:row>23</xdr:row>
      <xdr:rowOff>30480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CxnSpPr/>
      </xdr:nvCxnSpPr>
      <xdr:spPr>
        <a:xfrm flipH="1">
          <a:off x="1992630" y="256413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72390</xdr:colOff>
      <xdr:row>29</xdr:row>
      <xdr:rowOff>76200</xdr:rowOff>
    </xdr:from>
    <xdr:to>
      <xdr:col>11</xdr:col>
      <xdr:colOff>22860</xdr:colOff>
      <xdr:row>29</xdr:row>
      <xdr:rowOff>76200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CxnSpPr/>
      </xdr:nvCxnSpPr>
      <xdr:spPr>
        <a:xfrm flipH="1">
          <a:off x="1977390" y="3444240"/>
          <a:ext cx="1409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25</xdr:row>
      <xdr:rowOff>95250</xdr:rowOff>
    </xdr:from>
    <xdr:to>
      <xdr:col>10</xdr:col>
      <xdr:colOff>114300</xdr:colOff>
      <xdr:row>29</xdr:row>
      <xdr:rowOff>118110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CxnSpPr/>
      </xdr:nvCxnSpPr>
      <xdr:spPr>
        <a:xfrm flipV="1">
          <a:off x="2019300" y="2945130"/>
          <a:ext cx="0" cy="5410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80010</xdr:colOff>
      <xdr:row>25</xdr:row>
      <xdr:rowOff>106680</xdr:rowOff>
    </xdr:from>
    <xdr:to>
      <xdr:col>10</xdr:col>
      <xdr:colOff>148590</xdr:colOff>
      <xdr:row>26</xdr:row>
      <xdr:rowOff>30480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CxnSpPr/>
      </xdr:nvCxnSpPr>
      <xdr:spPr>
        <a:xfrm flipH="1">
          <a:off x="1985010" y="295656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80010</xdr:colOff>
      <xdr:row>29</xdr:row>
      <xdr:rowOff>49530</xdr:rowOff>
    </xdr:from>
    <xdr:to>
      <xdr:col>10</xdr:col>
      <xdr:colOff>148590</xdr:colOff>
      <xdr:row>29</xdr:row>
      <xdr:rowOff>102870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CxnSpPr/>
      </xdr:nvCxnSpPr>
      <xdr:spPr>
        <a:xfrm flipH="1">
          <a:off x="1985010" y="341757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22</xdr:row>
      <xdr:rowOff>91440</xdr:rowOff>
    </xdr:from>
    <xdr:to>
      <xdr:col>18</xdr:col>
      <xdr:colOff>76200</xdr:colOff>
      <xdr:row>22</xdr:row>
      <xdr:rowOff>91440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CxnSpPr/>
      </xdr:nvCxnSpPr>
      <xdr:spPr>
        <a:xfrm flipH="1">
          <a:off x="3371850" y="278130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167640</xdr:colOff>
      <xdr:row>22</xdr:row>
      <xdr:rowOff>60960</xdr:rowOff>
    </xdr:from>
    <xdr:to>
      <xdr:col>17</xdr:col>
      <xdr:colOff>167640</xdr:colOff>
      <xdr:row>25</xdr:row>
      <xdr:rowOff>57150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CxnSpPr/>
      </xdr:nvCxnSpPr>
      <xdr:spPr>
        <a:xfrm flipV="1">
          <a:off x="3406140" y="2750820"/>
          <a:ext cx="0" cy="3848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137160</xdr:colOff>
      <xdr:row>24</xdr:row>
      <xdr:rowOff>106680</xdr:rowOff>
    </xdr:from>
    <xdr:to>
      <xdr:col>18</xdr:col>
      <xdr:colOff>11430</xdr:colOff>
      <xdr:row>25</xdr:row>
      <xdr:rowOff>26670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CxnSpPr/>
      </xdr:nvCxnSpPr>
      <xdr:spPr>
        <a:xfrm flipH="1">
          <a:off x="3375660" y="305562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140970</xdr:colOff>
      <xdr:row>22</xdr:row>
      <xdr:rowOff>64770</xdr:rowOff>
    </xdr:from>
    <xdr:to>
      <xdr:col>18</xdr:col>
      <xdr:colOff>11430</xdr:colOff>
      <xdr:row>22</xdr:row>
      <xdr:rowOff>121920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CxnSpPr/>
      </xdr:nvCxnSpPr>
      <xdr:spPr>
        <a:xfrm flipH="1">
          <a:off x="3379470" y="275463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125730</xdr:colOff>
      <xdr:row>28</xdr:row>
      <xdr:rowOff>99060</xdr:rowOff>
    </xdr:from>
    <xdr:to>
      <xdr:col>18</xdr:col>
      <xdr:colOff>95250</xdr:colOff>
      <xdr:row>28</xdr:row>
      <xdr:rowOff>99060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CxnSpPr/>
      </xdr:nvCxnSpPr>
      <xdr:spPr>
        <a:xfrm flipH="1">
          <a:off x="3364230" y="3566160"/>
          <a:ext cx="1600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167640</xdr:colOff>
      <xdr:row>25</xdr:row>
      <xdr:rowOff>95250</xdr:rowOff>
    </xdr:from>
    <xdr:to>
      <xdr:col>17</xdr:col>
      <xdr:colOff>167640</xdr:colOff>
      <xdr:row>29</xdr:row>
      <xdr:rowOff>3810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CxnSpPr/>
      </xdr:nvCxnSpPr>
      <xdr:spPr>
        <a:xfrm flipV="1">
          <a:off x="3406140" y="3173730"/>
          <a:ext cx="0" cy="4267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25</xdr:row>
      <xdr:rowOff>106680</xdr:rowOff>
    </xdr:from>
    <xdr:to>
      <xdr:col>18</xdr:col>
      <xdr:colOff>11430</xdr:colOff>
      <xdr:row>26</xdr:row>
      <xdr:rowOff>30480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CxnSpPr/>
      </xdr:nvCxnSpPr>
      <xdr:spPr>
        <a:xfrm flipH="1">
          <a:off x="3371850" y="318516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28</xdr:row>
      <xdr:rowOff>72390</xdr:rowOff>
    </xdr:from>
    <xdr:to>
      <xdr:col>18</xdr:col>
      <xdr:colOff>11430</xdr:colOff>
      <xdr:row>28</xdr:row>
      <xdr:rowOff>125730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CxnSpPr/>
      </xdr:nvCxnSpPr>
      <xdr:spPr>
        <a:xfrm flipH="1">
          <a:off x="3371850" y="353949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186690</xdr:colOff>
      <xdr:row>23</xdr:row>
      <xdr:rowOff>0</xdr:rowOff>
    </xdr:from>
    <xdr:to>
      <xdr:col>20</xdr:col>
      <xdr:colOff>129540</xdr:colOff>
      <xdr:row>23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CxnSpPr/>
      </xdr:nvCxnSpPr>
      <xdr:spPr>
        <a:xfrm flipH="1">
          <a:off x="3806190" y="281940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</xdr:colOff>
      <xdr:row>22</xdr:row>
      <xdr:rowOff>99060</xdr:rowOff>
    </xdr:from>
    <xdr:to>
      <xdr:col>20</xdr:col>
      <xdr:colOff>30480</xdr:colOff>
      <xdr:row>25</xdr:row>
      <xdr:rowOff>57150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CxnSpPr/>
      </xdr:nvCxnSpPr>
      <xdr:spPr>
        <a:xfrm flipV="1">
          <a:off x="3840480" y="2788920"/>
          <a:ext cx="0" cy="3467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24</xdr:row>
      <xdr:rowOff>106680</xdr:rowOff>
    </xdr:from>
    <xdr:to>
      <xdr:col>20</xdr:col>
      <xdr:colOff>64770</xdr:colOff>
      <xdr:row>25</xdr:row>
      <xdr:rowOff>26670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CxnSpPr/>
      </xdr:nvCxnSpPr>
      <xdr:spPr>
        <a:xfrm flipH="1">
          <a:off x="3810000" y="305562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</xdr:colOff>
      <xdr:row>22</xdr:row>
      <xdr:rowOff>102870</xdr:rowOff>
    </xdr:from>
    <xdr:to>
      <xdr:col>20</xdr:col>
      <xdr:colOff>64770</xdr:colOff>
      <xdr:row>23</xdr:row>
      <xdr:rowOff>30480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CxnSpPr/>
      </xdr:nvCxnSpPr>
      <xdr:spPr>
        <a:xfrm flipH="1">
          <a:off x="3813810" y="279273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179070</xdr:colOff>
      <xdr:row>29</xdr:row>
      <xdr:rowOff>76200</xdr:rowOff>
    </xdr:from>
    <xdr:to>
      <xdr:col>20</xdr:col>
      <xdr:colOff>129540</xdr:colOff>
      <xdr:row>29</xdr:row>
      <xdr:rowOff>76200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CxnSpPr/>
      </xdr:nvCxnSpPr>
      <xdr:spPr>
        <a:xfrm flipH="1">
          <a:off x="3798570" y="3672840"/>
          <a:ext cx="1409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</xdr:colOff>
      <xdr:row>25</xdr:row>
      <xdr:rowOff>95250</xdr:rowOff>
    </xdr:from>
    <xdr:to>
      <xdr:col>20</xdr:col>
      <xdr:colOff>30480</xdr:colOff>
      <xdr:row>29</xdr:row>
      <xdr:rowOff>118110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CxnSpPr/>
      </xdr:nvCxnSpPr>
      <xdr:spPr>
        <a:xfrm flipV="1">
          <a:off x="3840480" y="3173730"/>
          <a:ext cx="0" cy="5410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186690</xdr:colOff>
      <xdr:row>25</xdr:row>
      <xdr:rowOff>106680</xdr:rowOff>
    </xdr:from>
    <xdr:to>
      <xdr:col>20</xdr:col>
      <xdr:colOff>64770</xdr:colOff>
      <xdr:row>26</xdr:row>
      <xdr:rowOff>30480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CxnSpPr/>
      </xdr:nvCxnSpPr>
      <xdr:spPr>
        <a:xfrm flipH="1">
          <a:off x="3806190" y="318516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186690</xdr:colOff>
      <xdr:row>29</xdr:row>
      <xdr:rowOff>49530</xdr:rowOff>
    </xdr:from>
    <xdr:to>
      <xdr:col>20</xdr:col>
      <xdr:colOff>64770</xdr:colOff>
      <xdr:row>29</xdr:row>
      <xdr:rowOff>102870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CxnSpPr/>
      </xdr:nvCxnSpPr>
      <xdr:spPr>
        <a:xfrm flipH="1">
          <a:off x="3806190" y="364617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44</xdr:row>
      <xdr:rowOff>38100</xdr:rowOff>
    </xdr:from>
    <xdr:to>
      <xdr:col>7</xdr:col>
      <xdr:colOff>182880</xdr:colOff>
      <xdr:row>44</xdr:row>
      <xdr:rowOff>38100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CxnSpPr/>
      </xdr:nvCxnSpPr>
      <xdr:spPr>
        <a:xfrm>
          <a:off x="1085850" y="5478780"/>
          <a:ext cx="4305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160020</xdr:colOff>
      <xdr:row>44</xdr:row>
      <xdr:rowOff>11430</xdr:rowOff>
    </xdr:from>
    <xdr:to>
      <xdr:col>6</xdr:col>
      <xdr:colOff>22860</xdr:colOff>
      <xdr:row>44</xdr:row>
      <xdr:rowOff>68580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CxnSpPr/>
      </xdr:nvCxnSpPr>
      <xdr:spPr>
        <a:xfrm flipH="1">
          <a:off x="1112520" y="545211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140970</xdr:colOff>
      <xdr:row>43</xdr:row>
      <xdr:rowOff>125730</xdr:rowOff>
    </xdr:from>
    <xdr:to>
      <xdr:col>7</xdr:col>
      <xdr:colOff>140970</xdr:colOff>
      <xdr:row>44</xdr:row>
      <xdr:rowOff>125730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CxnSpPr/>
      </xdr:nvCxnSpPr>
      <xdr:spPr>
        <a:xfrm flipV="1">
          <a:off x="1474470" y="5436870"/>
          <a:ext cx="0" cy="1295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</xdr:colOff>
      <xdr:row>44</xdr:row>
      <xdr:rowOff>11430</xdr:rowOff>
    </xdr:from>
    <xdr:to>
      <xdr:col>7</xdr:col>
      <xdr:colOff>175260</xdr:colOff>
      <xdr:row>44</xdr:row>
      <xdr:rowOff>64770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CxnSpPr/>
      </xdr:nvCxnSpPr>
      <xdr:spPr>
        <a:xfrm flipH="1">
          <a:off x="1443990" y="5452110"/>
          <a:ext cx="6477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</xdr:colOff>
      <xdr:row>39</xdr:row>
      <xdr:rowOff>38100</xdr:rowOff>
    </xdr:from>
    <xdr:to>
      <xdr:col>11</xdr:col>
      <xdr:colOff>53340</xdr:colOff>
      <xdr:row>42</xdr:row>
      <xdr:rowOff>57150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840230" y="5857875"/>
          <a:ext cx="203835" cy="447675"/>
          <a:chOff x="1935480" y="4930140"/>
          <a:chExt cx="213360" cy="407670"/>
        </a:xfrm>
      </xdr:grpSpPr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00000000-0008-0000-0200-000007010000}"/>
              </a:ext>
            </a:extLst>
          </xdr:cNvPr>
          <xdr:cNvCxnSpPr/>
        </xdr:nvCxnSpPr>
        <xdr:spPr>
          <a:xfrm>
            <a:off x="1939290" y="4930140"/>
            <a:ext cx="0" cy="4076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00000000-0008-0000-0200-000008010000}"/>
              </a:ext>
            </a:extLst>
          </xdr:cNvPr>
          <xdr:cNvCxnSpPr/>
        </xdr:nvCxnSpPr>
        <xdr:spPr>
          <a:xfrm>
            <a:off x="1935480" y="4930140"/>
            <a:ext cx="21336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49530</xdr:colOff>
      <xdr:row>42</xdr:row>
      <xdr:rowOff>49530</xdr:rowOff>
    </xdr:from>
    <xdr:to>
      <xdr:col>9</xdr:col>
      <xdr:colOff>182880</xdr:colOff>
      <xdr:row>42</xdr:row>
      <xdr:rowOff>49530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CxnSpPr/>
      </xdr:nvCxnSpPr>
      <xdr:spPr>
        <a:xfrm flipH="1">
          <a:off x="1764030" y="523113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87630</xdr:colOff>
      <xdr:row>39</xdr:row>
      <xdr:rowOff>91440</xdr:rowOff>
    </xdr:from>
    <xdr:to>
      <xdr:col>9</xdr:col>
      <xdr:colOff>87630</xdr:colOff>
      <xdr:row>42</xdr:row>
      <xdr:rowOff>99060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CxnSpPr/>
      </xdr:nvCxnSpPr>
      <xdr:spPr>
        <a:xfrm flipV="1">
          <a:off x="1802130" y="4884420"/>
          <a:ext cx="0" cy="3962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39</xdr:row>
      <xdr:rowOff>106680</xdr:rowOff>
    </xdr:from>
    <xdr:to>
      <xdr:col>9</xdr:col>
      <xdr:colOff>121920</xdr:colOff>
      <xdr:row>40</xdr:row>
      <xdr:rowOff>26670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CxnSpPr/>
      </xdr:nvCxnSpPr>
      <xdr:spPr>
        <a:xfrm flipH="1">
          <a:off x="1771650" y="489966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42</xdr:row>
      <xdr:rowOff>22860</xdr:rowOff>
    </xdr:from>
    <xdr:to>
      <xdr:col>9</xdr:col>
      <xdr:colOff>118110</xdr:colOff>
      <xdr:row>42</xdr:row>
      <xdr:rowOff>80010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CxnSpPr/>
      </xdr:nvCxnSpPr>
      <xdr:spPr>
        <a:xfrm flipH="1">
          <a:off x="1771650" y="520446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47</xdr:row>
      <xdr:rowOff>91440</xdr:rowOff>
    </xdr:from>
    <xdr:to>
      <xdr:col>7</xdr:col>
      <xdr:colOff>15240</xdr:colOff>
      <xdr:row>47</xdr:row>
      <xdr:rowOff>91440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CxnSpPr/>
      </xdr:nvCxnSpPr>
      <xdr:spPr>
        <a:xfrm>
          <a:off x="1082040" y="6019800"/>
          <a:ext cx="2667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</xdr:colOff>
      <xdr:row>47</xdr:row>
      <xdr:rowOff>64770</xdr:rowOff>
    </xdr:from>
    <xdr:to>
      <xdr:col>6</xdr:col>
      <xdr:colOff>19050</xdr:colOff>
      <xdr:row>47</xdr:row>
      <xdr:rowOff>121920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CxnSpPr/>
      </xdr:nvCxnSpPr>
      <xdr:spPr>
        <a:xfrm flipH="1">
          <a:off x="1108710" y="599313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</xdr:colOff>
      <xdr:row>47</xdr:row>
      <xdr:rowOff>49530</xdr:rowOff>
    </xdr:from>
    <xdr:to>
      <xdr:col>6</xdr:col>
      <xdr:colOff>156210</xdr:colOff>
      <xdr:row>48</xdr:row>
      <xdr:rowOff>49530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CxnSpPr/>
      </xdr:nvCxnSpPr>
      <xdr:spPr>
        <a:xfrm flipV="1">
          <a:off x="1299210" y="5977890"/>
          <a:ext cx="0" cy="1295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125730</xdr:colOff>
      <xdr:row>47</xdr:row>
      <xdr:rowOff>64770</xdr:rowOff>
    </xdr:from>
    <xdr:to>
      <xdr:col>7</xdr:col>
      <xdr:colOff>0</xdr:colOff>
      <xdr:row>47</xdr:row>
      <xdr:rowOff>118110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CxnSpPr/>
      </xdr:nvCxnSpPr>
      <xdr:spPr>
        <a:xfrm flipH="1">
          <a:off x="1268730" y="5993130"/>
          <a:ext cx="6477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148590</xdr:colOff>
      <xdr:row>47</xdr:row>
      <xdr:rowOff>87630</xdr:rowOff>
    </xdr:from>
    <xdr:to>
      <xdr:col>18</xdr:col>
      <xdr:colOff>129540</xdr:colOff>
      <xdr:row>47</xdr:row>
      <xdr:rowOff>87630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CxnSpPr/>
      </xdr:nvCxnSpPr>
      <xdr:spPr>
        <a:xfrm>
          <a:off x="3006090" y="6015990"/>
          <a:ext cx="5524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148590</xdr:colOff>
      <xdr:row>47</xdr:row>
      <xdr:rowOff>49530</xdr:rowOff>
    </xdr:from>
    <xdr:to>
      <xdr:col>13</xdr:col>
      <xdr:colOff>148590</xdr:colOff>
      <xdr:row>48</xdr:row>
      <xdr:rowOff>53340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CxnSpPr/>
      </xdr:nvCxnSpPr>
      <xdr:spPr>
        <a:xfrm flipV="1">
          <a:off x="2625090" y="5977890"/>
          <a:ext cx="0" cy="1333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106680</xdr:colOff>
      <xdr:row>47</xdr:row>
      <xdr:rowOff>87630</xdr:rowOff>
    </xdr:from>
    <xdr:to>
      <xdr:col>15</xdr:col>
      <xdr:colOff>41910</xdr:colOff>
      <xdr:row>47</xdr:row>
      <xdr:rowOff>87630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CxnSpPr/>
      </xdr:nvCxnSpPr>
      <xdr:spPr>
        <a:xfrm>
          <a:off x="2583180" y="6015990"/>
          <a:ext cx="31623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</xdr:colOff>
      <xdr:row>47</xdr:row>
      <xdr:rowOff>64770</xdr:rowOff>
    </xdr:from>
    <xdr:to>
      <xdr:col>13</xdr:col>
      <xdr:colOff>179070</xdr:colOff>
      <xdr:row>47</xdr:row>
      <xdr:rowOff>118110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CxnSpPr/>
      </xdr:nvCxnSpPr>
      <xdr:spPr>
        <a:xfrm flipH="1">
          <a:off x="2598420" y="59931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83820</xdr:colOff>
      <xdr:row>47</xdr:row>
      <xdr:rowOff>49530</xdr:rowOff>
    </xdr:from>
    <xdr:to>
      <xdr:col>18</xdr:col>
      <xdr:colOff>83820</xdr:colOff>
      <xdr:row>48</xdr:row>
      <xdr:rowOff>53340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CxnSpPr/>
      </xdr:nvCxnSpPr>
      <xdr:spPr>
        <a:xfrm flipV="1">
          <a:off x="3512820" y="5977890"/>
          <a:ext cx="0" cy="1333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</xdr:colOff>
      <xdr:row>47</xdr:row>
      <xdr:rowOff>64770</xdr:rowOff>
    </xdr:from>
    <xdr:to>
      <xdr:col>18</xdr:col>
      <xdr:colOff>110490</xdr:colOff>
      <xdr:row>47</xdr:row>
      <xdr:rowOff>118110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CxnSpPr/>
      </xdr:nvCxnSpPr>
      <xdr:spPr>
        <a:xfrm flipH="1">
          <a:off x="3482340" y="599313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163830</xdr:colOff>
      <xdr:row>47</xdr:row>
      <xdr:rowOff>57150</xdr:rowOff>
    </xdr:from>
    <xdr:to>
      <xdr:col>15</xdr:col>
      <xdr:colOff>26670</xdr:colOff>
      <xdr:row>47</xdr:row>
      <xdr:rowOff>114300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CxnSpPr/>
      </xdr:nvCxnSpPr>
      <xdr:spPr>
        <a:xfrm flipH="1">
          <a:off x="2830830" y="598551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47</xdr:row>
      <xdr:rowOff>60960</xdr:rowOff>
    </xdr:from>
    <xdr:to>
      <xdr:col>16</xdr:col>
      <xdr:colOff>26670</xdr:colOff>
      <xdr:row>47</xdr:row>
      <xdr:rowOff>118110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CxnSpPr/>
      </xdr:nvCxnSpPr>
      <xdr:spPr>
        <a:xfrm flipH="1">
          <a:off x="3021330" y="598932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</xdr:colOff>
      <xdr:row>43</xdr:row>
      <xdr:rowOff>102870</xdr:rowOff>
    </xdr:from>
    <xdr:to>
      <xdr:col>13</xdr:col>
      <xdr:colOff>26670</xdr:colOff>
      <xdr:row>44</xdr:row>
      <xdr:rowOff>125730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CxnSpPr/>
      </xdr:nvCxnSpPr>
      <xdr:spPr>
        <a:xfrm flipV="1">
          <a:off x="2503170" y="541401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44</xdr:row>
      <xdr:rowOff>11430</xdr:rowOff>
    </xdr:from>
    <xdr:to>
      <xdr:col>15</xdr:col>
      <xdr:colOff>45720</xdr:colOff>
      <xdr:row>44</xdr:row>
      <xdr:rowOff>11430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CxnSpPr/>
      </xdr:nvCxnSpPr>
      <xdr:spPr>
        <a:xfrm>
          <a:off x="2457450" y="5452110"/>
          <a:ext cx="4457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118110</xdr:rowOff>
    </xdr:from>
    <xdr:to>
      <xdr:col>13</xdr:col>
      <xdr:colOff>57150</xdr:colOff>
      <xdr:row>44</xdr:row>
      <xdr:rowOff>41910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CxnSpPr/>
      </xdr:nvCxnSpPr>
      <xdr:spPr>
        <a:xfrm flipH="1">
          <a:off x="2476500" y="542925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167640</xdr:colOff>
      <xdr:row>43</xdr:row>
      <xdr:rowOff>102870</xdr:rowOff>
    </xdr:from>
    <xdr:to>
      <xdr:col>17</xdr:col>
      <xdr:colOff>167640</xdr:colOff>
      <xdr:row>44</xdr:row>
      <xdr:rowOff>125730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CxnSpPr/>
      </xdr:nvCxnSpPr>
      <xdr:spPr>
        <a:xfrm flipV="1">
          <a:off x="3406140" y="541401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140970</xdr:colOff>
      <xdr:row>43</xdr:row>
      <xdr:rowOff>118110</xdr:rowOff>
    </xdr:from>
    <xdr:to>
      <xdr:col>18</xdr:col>
      <xdr:colOff>7620</xdr:colOff>
      <xdr:row>44</xdr:row>
      <xdr:rowOff>41910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CxnSpPr/>
      </xdr:nvCxnSpPr>
      <xdr:spPr>
        <a:xfrm flipH="1">
          <a:off x="3379470" y="542925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167640</xdr:colOff>
      <xdr:row>43</xdr:row>
      <xdr:rowOff>110490</xdr:rowOff>
    </xdr:from>
    <xdr:to>
      <xdr:col>15</xdr:col>
      <xdr:colOff>30480</xdr:colOff>
      <xdr:row>44</xdr:row>
      <xdr:rowOff>38100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CxnSpPr/>
      </xdr:nvCxnSpPr>
      <xdr:spPr>
        <a:xfrm flipH="1">
          <a:off x="2834640" y="542163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44</xdr:row>
      <xdr:rowOff>11430</xdr:rowOff>
    </xdr:from>
    <xdr:to>
      <xdr:col>18</xdr:col>
      <xdr:colOff>26670</xdr:colOff>
      <xdr:row>44</xdr:row>
      <xdr:rowOff>11430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CxnSpPr/>
      </xdr:nvCxnSpPr>
      <xdr:spPr>
        <a:xfrm>
          <a:off x="3009900" y="5452110"/>
          <a:ext cx="4457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167640</xdr:colOff>
      <xdr:row>43</xdr:row>
      <xdr:rowOff>114300</xdr:rowOff>
    </xdr:from>
    <xdr:to>
      <xdr:col>16</xdr:col>
      <xdr:colOff>30480</xdr:colOff>
      <xdr:row>44</xdr:row>
      <xdr:rowOff>41910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CxnSpPr/>
      </xdr:nvCxnSpPr>
      <xdr:spPr>
        <a:xfrm flipH="1">
          <a:off x="3025140" y="542544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102870</xdr:colOff>
      <xdr:row>59</xdr:row>
      <xdr:rowOff>87630</xdr:rowOff>
    </xdr:from>
    <xdr:to>
      <xdr:col>9</xdr:col>
      <xdr:colOff>45720</xdr:colOff>
      <xdr:row>59</xdr:row>
      <xdr:rowOff>87630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CxnSpPr/>
      </xdr:nvCxnSpPr>
      <xdr:spPr>
        <a:xfrm flipH="1">
          <a:off x="1626870" y="747141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59</xdr:row>
      <xdr:rowOff>57150</xdr:rowOff>
    </xdr:from>
    <xdr:to>
      <xdr:col>8</xdr:col>
      <xdr:colOff>137160</xdr:colOff>
      <xdr:row>62</xdr:row>
      <xdr:rowOff>53340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CxnSpPr/>
      </xdr:nvCxnSpPr>
      <xdr:spPr>
        <a:xfrm flipV="1">
          <a:off x="1661160" y="7440930"/>
          <a:ext cx="0" cy="3848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61</xdr:row>
      <xdr:rowOff>102870</xdr:rowOff>
    </xdr:from>
    <xdr:to>
      <xdr:col>8</xdr:col>
      <xdr:colOff>171450</xdr:colOff>
      <xdr:row>62</xdr:row>
      <xdr:rowOff>22860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CxnSpPr/>
      </xdr:nvCxnSpPr>
      <xdr:spPr>
        <a:xfrm flipH="1">
          <a:off x="1630680" y="774573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110490</xdr:colOff>
      <xdr:row>59</xdr:row>
      <xdr:rowOff>60960</xdr:rowOff>
    </xdr:from>
    <xdr:to>
      <xdr:col>8</xdr:col>
      <xdr:colOff>171450</xdr:colOff>
      <xdr:row>59</xdr:row>
      <xdr:rowOff>118110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CxnSpPr/>
      </xdr:nvCxnSpPr>
      <xdr:spPr>
        <a:xfrm flipH="1">
          <a:off x="1634490" y="744474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65</xdr:row>
      <xdr:rowOff>95250</xdr:rowOff>
    </xdr:from>
    <xdr:to>
      <xdr:col>9</xdr:col>
      <xdr:colOff>64770</xdr:colOff>
      <xdr:row>65</xdr:row>
      <xdr:rowOff>95250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CxnSpPr/>
      </xdr:nvCxnSpPr>
      <xdr:spPr>
        <a:xfrm flipH="1">
          <a:off x="1619250" y="8256270"/>
          <a:ext cx="1600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62</xdr:row>
      <xdr:rowOff>91440</xdr:rowOff>
    </xdr:from>
    <xdr:to>
      <xdr:col>8</xdr:col>
      <xdr:colOff>137160</xdr:colOff>
      <xdr:row>66</xdr:row>
      <xdr:rowOff>0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CxnSpPr/>
      </xdr:nvCxnSpPr>
      <xdr:spPr>
        <a:xfrm flipV="1">
          <a:off x="1661160" y="7863840"/>
          <a:ext cx="0" cy="4267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102870</xdr:colOff>
      <xdr:row>62</xdr:row>
      <xdr:rowOff>102870</xdr:rowOff>
    </xdr:from>
    <xdr:to>
      <xdr:col>8</xdr:col>
      <xdr:colOff>171450</xdr:colOff>
      <xdr:row>63</xdr:row>
      <xdr:rowOff>26670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CxnSpPr/>
      </xdr:nvCxnSpPr>
      <xdr:spPr>
        <a:xfrm flipH="1">
          <a:off x="1626870" y="787527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102870</xdr:colOff>
      <xdr:row>65</xdr:row>
      <xdr:rowOff>68580</xdr:rowOff>
    </xdr:from>
    <xdr:to>
      <xdr:col>8</xdr:col>
      <xdr:colOff>171450</xdr:colOff>
      <xdr:row>65</xdr:row>
      <xdr:rowOff>121920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CxnSpPr/>
      </xdr:nvCxnSpPr>
      <xdr:spPr>
        <a:xfrm flipH="1">
          <a:off x="1626870" y="8229600"/>
          <a:ext cx="6858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</xdr:colOff>
      <xdr:row>55</xdr:row>
      <xdr:rowOff>45720</xdr:rowOff>
    </xdr:from>
    <xdr:to>
      <xdr:col>13</xdr:col>
      <xdr:colOff>60960</xdr:colOff>
      <xdr:row>56</xdr:row>
      <xdr:rowOff>68580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CxnSpPr/>
      </xdr:nvCxnSpPr>
      <xdr:spPr>
        <a:xfrm flipV="1">
          <a:off x="2537460" y="691134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</xdr:colOff>
      <xdr:row>55</xdr:row>
      <xdr:rowOff>83820</xdr:rowOff>
    </xdr:from>
    <xdr:to>
      <xdr:col>15</xdr:col>
      <xdr:colOff>41910</xdr:colOff>
      <xdr:row>55</xdr:row>
      <xdr:rowOff>83820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CxnSpPr/>
      </xdr:nvCxnSpPr>
      <xdr:spPr>
        <a:xfrm>
          <a:off x="2491740" y="6949440"/>
          <a:ext cx="4076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</xdr:colOff>
      <xdr:row>55</xdr:row>
      <xdr:rowOff>60960</xdr:rowOff>
    </xdr:from>
    <xdr:to>
      <xdr:col>13</xdr:col>
      <xdr:colOff>91440</xdr:colOff>
      <xdr:row>55</xdr:row>
      <xdr:rowOff>114300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CxnSpPr/>
      </xdr:nvCxnSpPr>
      <xdr:spPr>
        <a:xfrm flipH="1">
          <a:off x="2510790" y="692658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80010</xdr:colOff>
      <xdr:row>55</xdr:row>
      <xdr:rowOff>45720</xdr:rowOff>
    </xdr:from>
    <xdr:to>
      <xdr:col>17</xdr:col>
      <xdr:colOff>80010</xdr:colOff>
      <xdr:row>56</xdr:row>
      <xdr:rowOff>68580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CxnSpPr/>
      </xdr:nvCxnSpPr>
      <xdr:spPr>
        <a:xfrm flipV="1">
          <a:off x="3318510" y="6911340"/>
          <a:ext cx="0" cy="1524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55</xdr:row>
      <xdr:rowOff>60960</xdr:rowOff>
    </xdr:from>
    <xdr:to>
      <xdr:col>17</xdr:col>
      <xdr:colOff>110490</xdr:colOff>
      <xdr:row>55</xdr:row>
      <xdr:rowOff>114300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CxnSpPr/>
      </xdr:nvCxnSpPr>
      <xdr:spPr>
        <a:xfrm flipH="1">
          <a:off x="3291840" y="6926580"/>
          <a:ext cx="57150" cy="533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163830</xdr:colOff>
      <xdr:row>55</xdr:row>
      <xdr:rowOff>53340</xdr:rowOff>
    </xdr:from>
    <xdr:to>
      <xdr:col>15</xdr:col>
      <xdr:colOff>26670</xdr:colOff>
      <xdr:row>55</xdr:row>
      <xdr:rowOff>110490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CxnSpPr/>
      </xdr:nvCxnSpPr>
      <xdr:spPr>
        <a:xfrm flipH="1">
          <a:off x="2830830" y="691896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55</xdr:row>
      <xdr:rowOff>83820</xdr:rowOff>
    </xdr:from>
    <xdr:to>
      <xdr:col>17</xdr:col>
      <xdr:colOff>129540</xdr:colOff>
      <xdr:row>55</xdr:row>
      <xdr:rowOff>83820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CxnSpPr/>
      </xdr:nvCxnSpPr>
      <xdr:spPr>
        <a:xfrm>
          <a:off x="3009900" y="6949440"/>
          <a:ext cx="35814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55</xdr:row>
      <xdr:rowOff>57150</xdr:rowOff>
    </xdr:from>
    <xdr:to>
      <xdr:col>16</xdr:col>
      <xdr:colOff>26670</xdr:colOff>
      <xdr:row>55</xdr:row>
      <xdr:rowOff>114300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CxnSpPr/>
      </xdr:nvCxnSpPr>
      <xdr:spPr>
        <a:xfrm flipH="1">
          <a:off x="3021330" y="6922770"/>
          <a:ext cx="5334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</xdr:colOff>
      <xdr:row>39</xdr:row>
      <xdr:rowOff>38100</xdr:rowOff>
    </xdr:from>
    <xdr:to>
      <xdr:col>20</xdr:col>
      <xdr:colOff>53340</xdr:colOff>
      <xdr:row>42</xdr:row>
      <xdr:rowOff>57150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469005" y="5857875"/>
          <a:ext cx="203835" cy="447675"/>
          <a:chOff x="3649980" y="4930140"/>
          <a:chExt cx="213360" cy="407670"/>
        </a:xfrm>
      </xdr:grpSpPr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00000000-0008-0000-0200-000032010000}"/>
              </a:ext>
            </a:extLst>
          </xdr:cNvPr>
          <xdr:cNvCxnSpPr/>
        </xdr:nvCxnSpPr>
        <xdr:spPr>
          <a:xfrm>
            <a:off x="3653790" y="4930140"/>
            <a:ext cx="0" cy="4076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00000000-0008-0000-0200-000033010000}"/>
              </a:ext>
            </a:extLst>
          </xdr:cNvPr>
          <xdr:cNvCxnSpPr/>
        </xdr:nvCxnSpPr>
        <xdr:spPr>
          <a:xfrm>
            <a:off x="3649980" y="4930140"/>
            <a:ext cx="21336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49530</xdr:colOff>
      <xdr:row>42</xdr:row>
      <xdr:rowOff>49530</xdr:rowOff>
    </xdr:from>
    <xdr:to>
      <xdr:col>18</xdr:col>
      <xdr:colOff>182880</xdr:colOff>
      <xdr:row>42</xdr:row>
      <xdr:rowOff>49530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CxnSpPr/>
      </xdr:nvCxnSpPr>
      <xdr:spPr>
        <a:xfrm flipH="1">
          <a:off x="1764030" y="5231130"/>
          <a:ext cx="133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87630</xdr:colOff>
      <xdr:row>39</xdr:row>
      <xdr:rowOff>91440</xdr:rowOff>
    </xdr:from>
    <xdr:to>
      <xdr:col>18</xdr:col>
      <xdr:colOff>87630</xdr:colOff>
      <xdr:row>42</xdr:row>
      <xdr:rowOff>99060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CxnSpPr/>
      </xdr:nvCxnSpPr>
      <xdr:spPr>
        <a:xfrm flipV="1">
          <a:off x="1802130" y="4884420"/>
          <a:ext cx="0" cy="3962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39</xdr:row>
      <xdr:rowOff>106680</xdr:rowOff>
    </xdr:from>
    <xdr:to>
      <xdr:col>18</xdr:col>
      <xdr:colOff>121920</xdr:colOff>
      <xdr:row>40</xdr:row>
      <xdr:rowOff>26670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CxnSpPr/>
      </xdr:nvCxnSpPr>
      <xdr:spPr>
        <a:xfrm flipH="1">
          <a:off x="1771650" y="4899660"/>
          <a:ext cx="64770" cy="4953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42</xdr:row>
      <xdr:rowOff>22860</xdr:rowOff>
    </xdr:from>
    <xdr:to>
      <xdr:col>18</xdr:col>
      <xdr:colOff>118110</xdr:colOff>
      <xdr:row>42</xdr:row>
      <xdr:rowOff>80010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CxnSpPr/>
      </xdr:nvCxnSpPr>
      <xdr:spPr>
        <a:xfrm flipH="1">
          <a:off x="1771650" y="5204460"/>
          <a:ext cx="60960" cy="5715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</xdr:colOff>
      <xdr:row>12</xdr:row>
      <xdr:rowOff>19052</xdr:rowOff>
    </xdr:from>
    <xdr:to>
      <xdr:col>8</xdr:col>
      <xdr:colOff>142875</xdr:colOff>
      <xdr:row>13</xdr:row>
      <xdr:rowOff>105557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7745" y="1981202"/>
          <a:ext cx="58293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12</xdr:col>
      <xdr:colOff>133350</xdr:colOff>
      <xdr:row>12</xdr:row>
      <xdr:rowOff>7620</xdr:rowOff>
    </xdr:from>
    <xdr:to>
      <xdr:col>16</xdr:col>
      <xdr:colOff>19050</xdr:colOff>
      <xdr:row>13</xdr:row>
      <xdr:rowOff>94125</xdr:rowOff>
    </xdr:to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2305050" y="1969770"/>
          <a:ext cx="60960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7</xdr:col>
      <xdr:colOff>82476</xdr:colOff>
      <xdr:row>11</xdr:row>
      <xdr:rowOff>31823</xdr:rowOff>
    </xdr:from>
    <xdr:to>
      <xdr:col>8</xdr:col>
      <xdr:colOff>108021</xdr:colOff>
      <xdr:row>15</xdr:row>
      <xdr:rowOff>31823</xdr:rowOff>
    </xdr:to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 rot="16200000">
          <a:off x="1264919" y="1318260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17</xdr:col>
      <xdr:colOff>78666</xdr:colOff>
      <xdr:row>10</xdr:row>
      <xdr:rowOff>111833</xdr:rowOff>
    </xdr:from>
    <xdr:to>
      <xdr:col>18</xdr:col>
      <xdr:colOff>104211</xdr:colOff>
      <xdr:row>14</xdr:row>
      <xdr:rowOff>111833</xdr:rowOff>
    </xdr:to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 rot="16200000">
          <a:off x="3166109" y="1398270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15</xdr:col>
      <xdr:colOff>99060</xdr:colOff>
      <xdr:row>12</xdr:row>
      <xdr:rowOff>15240</xdr:rowOff>
    </xdr:from>
    <xdr:to>
      <xdr:col>18</xdr:col>
      <xdr:colOff>123825</xdr:colOff>
      <xdr:row>13</xdr:row>
      <xdr:rowOff>101745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2813685" y="1977390"/>
          <a:ext cx="56769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Lx2/5</a:t>
          </a:r>
        </a:p>
      </xdr:txBody>
    </xdr:sp>
    <xdr:clientData/>
  </xdr:twoCellAnchor>
  <xdr:twoCellAnchor>
    <xdr:from>
      <xdr:col>7</xdr:col>
      <xdr:colOff>83820</xdr:colOff>
      <xdr:row>21</xdr:row>
      <xdr:rowOff>99060</xdr:rowOff>
    </xdr:from>
    <xdr:to>
      <xdr:col>8</xdr:col>
      <xdr:colOff>109365</xdr:colOff>
      <xdr:row>25</xdr:row>
      <xdr:rowOff>99060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 rot="16200000">
          <a:off x="1266263" y="281043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7</xdr:col>
      <xdr:colOff>83820</xdr:colOff>
      <xdr:row>25</xdr:row>
      <xdr:rowOff>26670</xdr:rowOff>
    </xdr:from>
    <xdr:to>
      <xdr:col>8</xdr:col>
      <xdr:colOff>109365</xdr:colOff>
      <xdr:row>29</xdr:row>
      <xdr:rowOff>26670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 rot="16200000">
          <a:off x="1266263" y="325620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Ly2/5</a:t>
          </a:r>
        </a:p>
      </xdr:txBody>
    </xdr:sp>
    <xdr:clientData/>
  </xdr:twoCellAnchor>
  <xdr:twoCellAnchor>
    <xdr:from>
      <xdr:col>16</xdr:col>
      <xdr:colOff>140971</xdr:colOff>
      <xdr:row>21</xdr:row>
      <xdr:rowOff>95250</xdr:rowOff>
    </xdr:from>
    <xdr:to>
      <xdr:col>17</xdr:col>
      <xdr:colOff>166516</xdr:colOff>
      <xdr:row>25</xdr:row>
      <xdr:rowOff>95250</xdr:rowOff>
    </xdr:to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 rot="16200000">
          <a:off x="3037914" y="280662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16</xdr:col>
      <xdr:colOff>140971</xdr:colOff>
      <xdr:row>25</xdr:row>
      <xdr:rowOff>22860</xdr:rowOff>
    </xdr:from>
    <xdr:to>
      <xdr:col>17</xdr:col>
      <xdr:colOff>166516</xdr:colOff>
      <xdr:row>29</xdr:row>
      <xdr:rowOff>22860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 rot="16200000">
          <a:off x="3037914" y="325239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Ly2/5</a:t>
          </a:r>
        </a:p>
      </xdr:txBody>
    </xdr:sp>
    <xdr:clientData/>
  </xdr:twoCellAnchor>
  <xdr:twoCellAnchor>
    <xdr:from>
      <xdr:col>5</xdr:col>
      <xdr:colOff>118110</xdr:colOff>
      <xdr:row>14</xdr:row>
      <xdr:rowOff>72390</xdr:rowOff>
    </xdr:from>
    <xdr:to>
      <xdr:col>9</xdr:col>
      <xdr:colOff>57150</xdr:colOff>
      <xdr:row>16</xdr:row>
      <xdr:rowOff>29355</xdr:rowOff>
    </xdr:to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1022985" y="2320290"/>
          <a:ext cx="662940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9</xdr:col>
      <xdr:colOff>10086</xdr:colOff>
      <xdr:row>10</xdr:row>
      <xdr:rowOff>111834</xdr:rowOff>
    </xdr:from>
    <xdr:to>
      <xdr:col>10</xdr:col>
      <xdr:colOff>35631</xdr:colOff>
      <xdr:row>14</xdr:row>
      <xdr:rowOff>111834</xdr:rowOff>
    </xdr:to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 rot="16200000">
          <a:off x="1573529" y="1398271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12</xdr:col>
      <xdr:colOff>156210</xdr:colOff>
      <xdr:row>14</xdr:row>
      <xdr:rowOff>64770</xdr:rowOff>
    </xdr:from>
    <xdr:to>
      <xdr:col>16</xdr:col>
      <xdr:colOff>28575</xdr:colOff>
      <xdr:row>16</xdr:row>
      <xdr:rowOff>21735</xdr:rowOff>
    </xdr:to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327910" y="2312670"/>
          <a:ext cx="59626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15</xdr:col>
      <xdr:colOff>177164</xdr:colOff>
      <xdr:row>14</xdr:row>
      <xdr:rowOff>76200</xdr:rowOff>
    </xdr:from>
    <xdr:to>
      <xdr:col>19</xdr:col>
      <xdr:colOff>57149</xdr:colOff>
      <xdr:row>16</xdr:row>
      <xdr:rowOff>33165</xdr:rowOff>
    </xdr:to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891789" y="2324100"/>
          <a:ext cx="60388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Lx2/4</a:t>
          </a:r>
        </a:p>
      </xdr:txBody>
    </xdr:sp>
    <xdr:clientData/>
  </xdr:twoCellAnchor>
  <xdr:twoCellAnchor>
    <xdr:from>
      <xdr:col>12</xdr:col>
      <xdr:colOff>144780</xdr:colOff>
      <xdr:row>17</xdr:row>
      <xdr:rowOff>106680</xdr:rowOff>
    </xdr:from>
    <xdr:to>
      <xdr:col>16</xdr:col>
      <xdr:colOff>28575</xdr:colOff>
      <xdr:row>19</xdr:row>
      <xdr:rowOff>63645</xdr:rowOff>
    </xdr:to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316480" y="2783205"/>
          <a:ext cx="60769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Lx1/4</a:t>
          </a:r>
        </a:p>
      </xdr:txBody>
    </xdr:sp>
    <xdr:clientData/>
  </xdr:twoCellAnchor>
  <xdr:twoCellAnchor>
    <xdr:from>
      <xdr:col>15</xdr:col>
      <xdr:colOff>121920</xdr:colOff>
      <xdr:row>17</xdr:row>
      <xdr:rowOff>106680</xdr:rowOff>
    </xdr:from>
    <xdr:to>
      <xdr:col>19</xdr:col>
      <xdr:colOff>0</xdr:colOff>
      <xdr:row>19</xdr:row>
      <xdr:rowOff>63645</xdr:rowOff>
    </xdr:to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836545" y="2783205"/>
          <a:ext cx="601980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Lx2/5</a:t>
          </a:r>
        </a:p>
      </xdr:txBody>
    </xdr:sp>
    <xdr:clientData/>
  </xdr:twoCellAnchor>
  <xdr:twoCellAnchor>
    <xdr:from>
      <xdr:col>18</xdr:col>
      <xdr:colOff>186691</xdr:colOff>
      <xdr:row>21</xdr:row>
      <xdr:rowOff>87630</xdr:rowOff>
    </xdr:from>
    <xdr:to>
      <xdr:col>20</xdr:col>
      <xdr:colOff>21736</xdr:colOff>
      <xdr:row>25</xdr:row>
      <xdr:rowOff>87630</xdr:rowOff>
    </xdr:to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 rot="16200000">
          <a:off x="3464634" y="279900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18</xdr:col>
      <xdr:colOff>175261</xdr:colOff>
      <xdr:row>25</xdr:row>
      <xdr:rowOff>76200</xdr:rowOff>
    </xdr:from>
    <xdr:to>
      <xdr:col>20</xdr:col>
      <xdr:colOff>10306</xdr:colOff>
      <xdr:row>29</xdr:row>
      <xdr:rowOff>76200</xdr:rowOff>
    </xdr:to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 rot="16200000">
          <a:off x="3453204" y="330573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Ly2/4</a:t>
          </a:r>
        </a:p>
      </xdr:txBody>
    </xdr:sp>
    <xdr:clientData/>
  </xdr:twoCellAnchor>
  <xdr:twoCellAnchor>
    <xdr:from>
      <xdr:col>9</xdr:col>
      <xdr:colOff>68580</xdr:colOff>
      <xdr:row>21</xdr:row>
      <xdr:rowOff>91440</xdr:rowOff>
    </xdr:from>
    <xdr:to>
      <xdr:col>10</xdr:col>
      <xdr:colOff>94125</xdr:colOff>
      <xdr:row>25</xdr:row>
      <xdr:rowOff>91440</xdr:rowOff>
    </xdr:to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 rot="16200000">
          <a:off x="1632023" y="280281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9</xdr:col>
      <xdr:colOff>68580</xdr:colOff>
      <xdr:row>25</xdr:row>
      <xdr:rowOff>19050</xdr:rowOff>
    </xdr:from>
    <xdr:to>
      <xdr:col>10</xdr:col>
      <xdr:colOff>94125</xdr:colOff>
      <xdr:row>29</xdr:row>
      <xdr:rowOff>19050</xdr:rowOff>
    </xdr:to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 rot="16200000">
          <a:off x="1632023" y="324858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Ly2/4</a:t>
          </a:r>
        </a:p>
      </xdr:txBody>
    </xdr:sp>
    <xdr:clientData/>
  </xdr:twoCellAnchor>
  <xdr:twoCellAnchor>
    <xdr:from>
      <xdr:col>18</xdr:col>
      <xdr:colOff>167641</xdr:colOff>
      <xdr:row>10</xdr:row>
      <xdr:rowOff>99059</xdr:rowOff>
    </xdr:from>
    <xdr:to>
      <xdr:col>20</xdr:col>
      <xdr:colOff>2686</xdr:colOff>
      <xdr:row>14</xdr:row>
      <xdr:rowOff>99059</xdr:rowOff>
    </xdr:to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 rot="16200000">
          <a:off x="3445584" y="1385496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Ly1/5</a:t>
          </a:r>
        </a:p>
      </xdr:txBody>
    </xdr:sp>
    <xdr:clientData/>
  </xdr:twoCellAnchor>
  <xdr:twoCellAnchor>
    <xdr:from>
      <xdr:col>8</xdr:col>
      <xdr:colOff>60959</xdr:colOff>
      <xdr:row>39</xdr:row>
      <xdr:rowOff>30480</xdr:rowOff>
    </xdr:from>
    <xdr:to>
      <xdr:col>9</xdr:col>
      <xdr:colOff>86504</xdr:colOff>
      <xdr:row>43</xdr:row>
      <xdr:rowOff>30480</xdr:rowOff>
    </xdr:to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 rot="16200000">
          <a:off x="1433902" y="546219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Ly1/4</a:t>
          </a:r>
        </a:p>
      </xdr:txBody>
    </xdr:sp>
    <xdr:clientData/>
  </xdr:twoCellAnchor>
  <xdr:twoCellAnchor>
    <xdr:from>
      <xdr:col>17</xdr:col>
      <xdr:colOff>53341</xdr:colOff>
      <xdr:row>39</xdr:row>
      <xdr:rowOff>30480</xdr:rowOff>
    </xdr:from>
    <xdr:to>
      <xdr:col>18</xdr:col>
      <xdr:colOff>78886</xdr:colOff>
      <xdr:row>43</xdr:row>
      <xdr:rowOff>30480</xdr:rowOff>
    </xdr:to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 rot="16200000">
          <a:off x="3140784" y="507357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Ly1/4</a:t>
          </a:r>
        </a:p>
      </xdr:txBody>
    </xdr:sp>
    <xdr:clientData/>
  </xdr:twoCellAnchor>
  <xdr:twoCellAnchor>
    <xdr:from>
      <xdr:col>7</xdr:col>
      <xdr:colOff>91441</xdr:colOff>
      <xdr:row>58</xdr:row>
      <xdr:rowOff>91440</xdr:rowOff>
    </xdr:from>
    <xdr:to>
      <xdr:col>8</xdr:col>
      <xdr:colOff>116986</xdr:colOff>
      <xdr:row>62</xdr:row>
      <xdr:rowOff>91440</xdr:rowOff>
    </xdr:to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 rot="16200000">
          <a:off x="1273884" y="759579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Ly1/4</a:t>
          </a:r>
        </a:p>
      </xdr:txBody>
    </xdr:sp>
    <xdr:clientData/>
  </xdr:twoCellAnchor>
  <xdr:twoCellAnchor>
    <xdr:from>
      <xdr:col>7</xdr:col>
      <xdr:colOff>91441</xdr:colOff>
      <xdr:row>62</xdr:row>
      <xdr:rowOff>19050</xdr:rowOff>
    </xdr:from>
    <xdr:to>
      <xdr:col>8</xdr:col>
      <xdr:colOff>116986</xdr:colOff>
      <xdr:row>66</xdr:row>
      <xdr:rowOff>19050</xdr:rowOff>
    </xdr:to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 rot="16200000">
          <a:off x="1273884" y="8041567"/>
          <a:ext cx="518160" cy="21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Ly2/4</a:t>
          </a:r>
        </a:p>
      </xdr:txBody>
    </xdr:sp>
    <xdr:clientData/>
  </xdr:twoCellAnchor>
  <xdr:twoCellAnchor>
    <xdr:from>
      <xdr:col>5</xdr:col>
      <xdr:colOff>121920</xdr:colOff>
      <xdr:row>42</xdr:row>
      <xdr:rowOff>83820</xdr:rowOff>
    </xdr:from>
    <xdr:to>
      <xdr:col>8</xdr:col>
      <xdr:colOff>171450</xdr:colOff>
      <xdr:row>44</xdr:row>
      <xdr:rowOff>40785</xdr:rowOff>
    </xdr:to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1026795" y="6332220"/>
          <a:ext cx="59245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12</xdr:col>
      <xdr:colOff>152400</xdr:colOff>
      <xdr:row>42</xdr:row>
      <xdr:rowOff>53340</xdr:rowOff>
    </xdr:from>
    <xdr:to>
      <xdr:col>15</xdr:col>
      <xdr:colOff>152400</xdr:colOff>
      <xdr:row>44</xdr:row>
      <xdr:rowOff>10305</xdr:rowOff>
    </xdr:to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324100" y="6301740"/>
          <a:ext cx="54292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15</xdr:col>
      <xdr:colOff>118110</xdr:colOff>
      <xdr:row>42</xdr:row>
      <xdr:rowOff>60960</xdr:rowOff>
    </xdr:from>
    <xdr:to>
      <xdr:col>18</xdr:col>
      <xdr:colOff>171450</xdr:colOff>
      <xdr:row>44</xdr:row>
      <xdr:rowOff>17925</xdr:rowOff>
    </xdr:to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832735" y="6309360"/>
          <a:ext cx="596265" cy="24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Lx2/5</a:t>
          </a:r>
        </a:p>
      </xdr:txBody>
    </xdr:sp>
    <xdr:clientData/>
  </xdr:twoCellAnchor>
  <xdr:twoCellAnchor>
    <xdr:from>
      <xdr:col>12</xdr:col>
      <xdr:colOff>114300</xdr:colOff>
      <xdr:row>46</xdr:row>
      <xdr:rowOff>7620</xdr:rowOff>
    </xdr:from>
    <xdr:to>
      <xdr:col>15</xdr:col>
      <xdr:colOff>123825</xdr:colOff>
      <xdr:row>47</xdr:row>
      <xdr:rowOff>94125</xdr:rowOff>
    </xdr:to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286000" y="6827520"/>
          <a:ext cx="55245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15</xdr:col>
      <xdr:colOff>144780</xdr:colOff>
      <xdr:row>46</xdr:row>
      <xdr:rowOff>19050</xdr:rowOff>
    </xdr:from>
    <xdr:to>
      <xdr:col>19</xdr:col>
      <xdr:colOff>57150</xdr:colOff>
      <xdr:row>47</xdr:row>
      <xdr:rowOff>105555</xdr:rowOff>
    </xdr:to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859405" y="6838950"/>
          <a:ext cx="63627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Lx2/4</a:t>
          </a:r>
        </a:p>
      </xdr:txBody>
    </xdr:sp>
    <xdr:clientData/>
  </xdr:twoCellAnchor>
  <xdr:twoCellAnchor>
    <xdr:from>
      <xdr:col>5</xdr:col>
      <xdr:colOff>106680</xdr:colOff>
      <xdr:row>46</xdr:row>
      <xdr:rowOff>0</xdr:rowOff>
    </xdr:from>
    <xdr:to>
      <xdr:col>8</xdr:col>
      <xdr:colOff>152400</xdr:colOff>
      <xdr:row>47</xdr:row>
      <xdr:rowOff>86505</xdr:rowOff>
    </xdr:to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1011555" y="6819900"/>
          <a:ext cx="588645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Lx1/5</a:t>
          </a:r>
        </a:p>
      </xdr:txBody>
    </xdr:sp>
    <xdr:clientData/>
  </xdr:twoCellAnchor>
  <xdr:twoCellAnchor>
    <xdr:from>
      <xdr:col>12</xdr:col>
      <xdr:colOff>106680</xdr:colOff>
      <xdr:row>54</xdr:row>
      <xdr:rowOff>0</xdr:rowOff>
    </xdr:from>
    <xdr:to>
      <xdr:col>16</xdr:col>
      <xdr:colOff>0</xdr:colOff>
      <xdr:row>55</xdr:row>
      <xdr:rowOff>86505</xdr:rowOff>
    </xdr:to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278380" y="7962900"/>
          <a:ext cx="61722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Lx1/4</a:t>
          </a:r>
        </a:p>
      </xdr:txBody>
    </xdr:sp>
    <xdr:clientData/>
  </xdr:twoCellAnchor>
  <xdr:twoCellAnchor>
    <xdr:from>
      <xdr:col>15</xdr:col>
      <xdr:colOff>137160</xdr:colOff>
      <xdr:row>54</xdr:row>
      <xdr:rowOff>11430</xdr:rowOff>
    </xdr:from>
    <xdr:to>
      <xdr:col>19</xdr:col>
      <xdr:colOff>38100</xdr:colOff>
      <xdr:row>55</xdr:row>
      <xdr:rowOff>97935</xdr:rowOff>
    </xdr:to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851785" y="7974330"/>
          <a:ext cx="624840" cy="22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Lx2/5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>
          <a:solidFill>
            <a:schemeClr val="tx2">
              <a:lumMod val="60000"/>
              <a:lumOff val="4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AL53"/>
  <sheetViews>
    <sheetView showGridLines="0" zoomScaleNormal="100" workbookViewId="0">
      <selection activeCell="AD6" sqref="AD6"/>
    </sheetView>
  </sheetViews>
  <sheetFormatPr defaultColWidth="8.85546875" defaultRowHeight="11.25" x14ac:dyDescent="0.25"/>
  <cols>
    <col min="1" max="33" width="2.7109375" style="1" customWidth="1"/>
    <col min="34" max="35" width="1.42578125" style="1" customWidth="1"/>
    <col min="36" max="1112" width="2.7109375" style="1" customWidth="1"/>
    <col min="1113" max="16384" width="8.85546875" style="1"/>
  </cols>
  <sheetData>
    <row r="1" spans="2:38" ht="12" thickBot="1" x14ac:dyDescent="0.3"/>
    <row r="2" spans="2:38" ht="36" customHeight="1" x14ac:dyDescent="0.25">
      <c r="B2" s="106" t="s">
        <v>37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8"/>
    </row>
    <row r="3" spans="2:38" hidden="1" x14ac:dyDescent="0.25">
      <c r="B3" s="2"/>
      <c r="C3" s="3"/>
      <c r="D3" s="3"/>
      <c r="E3" s="86" t="s">
        <v>20</v>
      </c>
      <c r="F3" s="86"/>
      <c r="G3" s="86" t="s">
        <v>21</v>
      </c>
      <c r="H3" s="86"/>
      <c r="I3" s="86" t="s">
        <v>22</v>
      </c>
      <c r="J3" s="86"/>
      <c r="K3" s="86" t="s">
        <v>6</v>
      </c>
      <c r="L3" s="86"/>
      <c r="M3" s="86" t="s">
        <v>7</v>
      </c>
      <c r="N3" s="86"/>
      <c r="O3" s="86" t="s">
        <v>8</v>
      </c>
      <c r="P3" s="86"/>
      <c r="Q3" s="3"/>
      <c r="R3" s="3"/>
      <c r="S3" s="3"/>
      <c r="T3" s="3"/>
      <c r="U3" s="86" t="s">
        <v>23</v>
      </c>
      <c r="V3" s="86"/>
      <c r="W3" s="86" t="s">
        <v>24</v>
      </c>
      <c r="X3" s="86"/>
      <c r="Y3" s="86" t="s">
        <v>23</v>
      </c>
      <c r="Z3" s="86"/>
      <c r="AA3" s="86" t="s">
        <v>24</v>
      </c>
      <c r="AB3" s="86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2:38" hidden="1" x14ac:dyDescent="0.25">
      <c r="B4" s="2"/>
      <c r="C4" s="3"/>
      <c r="D4" s="3" t="s">
        <v>5</v>
      </c>
      <c r="E4" s="86">
        <f>+M12</f>
        <v>150</v>
      </c>
      <c r="F4" s="86"/>
      <c r="G4" s="86">
        <f>+Z28</f>
        <v>450</v>
      </c>
      <c r="H4" s="86"/>
      <c r="I4" s="86">
        <f>MIN(E4,G4)</f>
        <v>150</v>
      </c>
      <c r="J4" s="86"/>
      <c r="K4" s="86">
        <f>+M10</f>
        <v>180</v>
      </c>
      <c r="L4" s="86"/>
      <c r="M4" s="86">
        <f>+AB28</f>
        <v>477.5</v>
      </c>
      <c r="N4" s="86"/>
      <c r="O4" s="86">
        <f>MIN(K4,M4)</f>
        <v>180</v>
      </c>
      <c r="P4" s="86"/>
      <c r="Q4" s="86" t="str">
        <f t="shared" ref="Q4" si="0">IF(MAX(K4,M4)/MIN(K4,M4)&gt;2,"tek doğrultu","çift doğrultu")</f>
        <v>tek doğrultu</v>
      </c>
      <c r="R4" s="86"/>
      <c r="S4" s="86"/>
      <c r="T4" s="86"/>
      <c r="U4" s="86">
        <v>82</v>
      </c>
      <c r="V4" s="86"/>
      <c r="W4" s="86">
        <v>83</v>
      </c>
      <c r="X4" s="86"/>
      <c r="Y4" s="86">
        <f>IF(Q4="tek doğrultu",IF(K4=O4,0,1),0)</f>
        <v>0</v>
      </c>
      <c r="Z4" s="86"/>
      <c r="AA4" s="86">
        <f>IF(Q4="tek doğrultu",IF(M4=O4,0,1),0)</f>
        <v>1</v>
      </c>
      <c r="AB4" s="86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2:38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 t="s">
        <v>25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2:38" x14ac:dyDescent="0.25">
      <c r="B6" s="2"/>
      <c r="C6" s="3"/>
      <c r="D6" s="3"/>
      <c r="E6" s="3"/>
      <c r="F6" s="3"/>
      <c r="G6" s="3" t="s">
        <v>19</v>
      </c>
      <c r="H6" s="3"/>
      <c r="I6" s="3"/>
      <c r="J6" s="87">
        <v>2</v>
      </c>
      <c r="K6" s="87"/>
      <c r="L6" s="3" t="s">
        <v>0</v>
      </c>
      <c r="M6" s="3"/>
      <c r="N6" s="3"/>
      <c r="O6" s="3" t="s">
        <v>18</v>
      </c>
      <c r="P6" s="3"/>
      <c r="Q6" s="3"/>
      <c r="R6" s="3"/>
      <c r="S6" s="3"/>
      <c r="T6" s="3"/>
      <c r="U6" s="3"/>
      <c r="V6" s="87">
        <v>35</v>
      </c>
      <c r="W6" s="87"/>
      <c r="X6" s="3" t="s">
        <v>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2:38" s="10" customFormat="1" x14ac:dyDescent="0.25">
      <c r="B7" s="6"/>
      <c r="C7" s="7"/>
      <c r="D7" s="7"/>
      <c r="E7" s="7"/>
      <c r="F7" s="7"/>
      <c r="G7" s="7"/>
      <c r="H7" s="7"/>
      <c r="I7" s="7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9"/>
    </row>
    <row r="8" spans="2:38" x14ac:dyDescent="0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88">
        <f>+D12+M12+W12</f>
        <v>210</v>
      </c>
      <c r="N8" s="88"/>
      <c r="O8" s="3" t="s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2:38" x14ac:dyDescent="0.25">
      <c r="B9" s="2"/>
      <c r="C9" s="3"/>
      <c r="D9" s="85">
        <f>+D12/2</f>
        <v>15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5">
        <f>+W12</f>
        <v>30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2:38" x14ac:dyDescent="0.25">
      <c r="B10" s="2"/>
      <c r="C10" s="3"/>
      <c r="D10" s="85"/>
      <c r="E10" s="3"/>
      <c r="F10" s="3"/>
      <c r="G10" s="3"/>
      <c r="H10" s="3"/>
      <c r="I10" s="3"/>
      <c r="J10" s="3"/>
      <c r="K10" s="3"/>
      <c r="L10" s="3"/>
      <c r="M10" s="88">
        <f>+D12/2+M12+W12/2</f>
        <v>180</v>
      </c>
      <c r="N10" s="88"/>
      <c r="O10" s="3" t="s">
        <v>0</v>
      </c>
      <c r="P10" s="3"/>
      <c r="Q10" s="3"/>
      <c r="R10" s="3"/>
      <c r="S10" s="3"/>
      <c r="T10" s="3"/>
      <c r="U10" s="3"/>
      <c r="V10" s="3"/>
      <c r="W10" s="3"/>
      <c r="X10" s="8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2:38" x14ac:dyDescent="0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</row>
    <row r="12" spans="2:38" x14ac:dyDescent="0.25">
      <c r="B12" s="2"/>
      <c r="C12" s="3"/>
      <c r="D12" s="87">
        <v>30</v>
      </c>
      <c r="E12" s="87"/>
      <c r="F12" s="3" t="s">
        <v>0</v>
      </c>
      <c r="G12" s="3"/>
      <c r="H12" s="3"/>
      <c r="I12" s="3"/>
      <c r="J12" s="3"/>
      <c r="K12" s="3"/>
      <c r="L12" s="3"/>
      <c r="M12" s="87">
        <v>150</v>
      </c>
      <c r="N12" s="87"/>
      <c r="O12" s="3" t="s">
        <v>0</v>
      </c>
      <c r="P12" s="3"/>
      <c r="Q12" s="3"/>
      <c r="R12" s="3"/>
      <c r="S12" s="3"/>
      <c r="T12" s="3"/>
      <c r="U12" s="3"/>
      <c r="V12" s="3"/>
      <c r="W12" s="87">
        <v>30</v>
      </c>
      <c r="X12" s="87"/>
      <c r="Y12" s="3" t="s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2:38" x14ac:dyDescent="0.2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5" t="s"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2:38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6">
        <f>+V6</f>
        <v>35</v>
      </c>
      <c r="O14" s="86"/>
      <c r="P14" s="86" t="str">
        <f>IF(AA4=1,"",+V6)</f>
        <v/>
      </c>
      <c r="Q14" s="86"/>
      <c r="R14" s="3"/>
      <c r="S14" s="3"/>
      <c r="T14" s="3"/>
      <c r="U14" s="3"/>
      <c r="V14" s="3"/>
      <c r="W14" s="3"/>
      <c r="X14" s="3"/>
      <c r="Y14" s="3"/>
      <c r="Z14" s="8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2:38" x14ac:dyDescent="0.25">
      <c r="B15" s="2"/>
      <c r="C15" s="3"/>
      <c r="D15" s="11"/>
      <c r="E15" s="12"/>
      <c r="F15" s="32"/>
      <c r="G15" s="32"/>
      <c r="H15" s="32"/>
      <c r="I15" s="32"/>
      <c r="J15" s="32"/>
      <c r="K15" s="32"/>
      <c r="L15" s="32"/>
      <c r="M15" s="103">
        <f>IF(AA4=1,Z28/4,Z28/5)+Z15-J6</f>
        <v>135.5</v>
      </c>
      <c r="N15" s="32"/>
      <c r="O15" s="33"/>
      <c r="P15" s="32"/>
      <c r="Q15" s="32"/>
      <c r="R15" s="32"/>
      <c r="S15" s="32"/>
      <c r="T15" s="32"/>
      <c r="U15" s="32"/>
      <c r="V15" s="32"/>
      <c r="W15" s="11"/>
      <c r="X15" s="12"/>
      <c r="Y15" s="3"/>
      <c r="Z15" s="109">
        <v>25</v>
      </c>
      <c r="AA15" s="86">
        <f>+Z15/2</f>
        <v>12.5</v>
      </c>
      <c r="AB15" s="86"/>
      <c r="AC15" s="3" t="s">
        <v>0</v>
      </c>
      <c r="AD15" s="3"/>
      <c r="AE15" s="3"/>
      <c r="AF15" s="3"/>
      <c r="AG15" s="3"/>
      <c r="AH15" s="14"/>
      <c r="AI15" s="15"/>
      <c r="AJ15" s="15"/>
      <c r="AK15" s="16"/>
      <c r="AL15" s="4"/>
    </row>
    <row r="16" spans="2:38" x14ac:dyDescent="0.25">
      <c r="B16" s="2"/>
      <c r="C16" s="3"/>
      <c r="D16" s="17"/>
      <c r="E16" s="18"/>
      <c r="F16" s="34"/>
      <c r="G16" s="34"/>
      <c r="H16" s="34"/>
      <c r="I16" s="34"/>
      <c r="J16" s="34"/>
      <c r="K16" s="34"/>
      <c r="L16" s="34"/>
      <c r="M16" s="104"/>
      <c r="N16" s="34"/>
      <c r="O16" s="35"/>
      <c r="P16" s="34"/>
      <c r="Q16" s="34"/>
      <c r="R16" s="34"/>
      <c r="S16" s="34"/>
      <c r="T16" s="34"/>
      <c r="U16" s="34"/>
      <c r="V16" s="34"/>
      <c r="W16" s="17"/>
      <c r="X16" s="18"/>
      <c r="Y16" s="3"/>
      <c r="Z16" s="109"/>
      <c r="AA16" s="3"/>
      <c r="AB16" s="3"/>
      <c r="AC16" s="3"/>
      <c r="AD16" s="3"/>
      <c r="AE16" s="3"/>
      <c r="AF16" s="3"/>
      <c r="AG16" s="3"/>
      <c r="AH16" s="19"/>
      <c r="AI16" s="20"/>
      <c r="AJ16" s="21"/>
      <c r="AK16" s="22"/>
      <c r="AL16" s="4"/>
    </row>
    <row r="17" spans="2:38" x14ac:dyDescent="0.25">
      <c r="B17" s="2"/>
      <c r="C17" s="3"/>
      <c r="D17" s="36"/>
      <c r="E17" s="37"/>
      <c r="F17" s="40" t="s">
        <v>1</v>
      </c>
      <c r="G17" s="87">
        <v>10</v>
      </c>
      <c r="H17" s="87"/>
      <c r="I17" s="40" t="s">
        <v>0</v>
      </c>
      <c r="J17" s="40"/>
      <c r="K17" s="40"/>
      <c r="L17" s="40"/>
      <c r="M17" s="93">
        <f>+M15+N14</f>
        <v>170.5</v>
      </c>
      <c r="N17" s="40"/>
      <c r="O17" s="93" t="str">
        <f>IF(AA4=1,"",+Z28/5+Z15-J6)</f>
        <v/>
      </c>
      <c r="P17" s="40"/>
      <c r="Q17" s="40"/>
      <c r="R17" s="40"/>
      <c r="S17" s="40"/>
      <c r="T17" s="40"/>
      <c r="U17" s="40"/>
      <c r="V17" s="40"/>
      <c r="W17" s="36"/>
      <c r="X17" s="37"/>
      <c r="Y17" s="3"/>
      <c r="Z17" s="3"/>
      <c r="AA17" s="3"/>
      <c r="AB17" s="3"/>
      <c r="AC17" s="3"/>
      <c r="AD17" s="3"/>
      <c r="AE17" s="3"/>
      <c r="AF17" s="3"/>
      <c r="AG17" s="3"/>
      <c r="AH17" s="19"/>
      <c r="AI17" s="24"/>
      <c r="AJ17" s="3"/>
      <c r="AK17" s="3"/>
      <c r="AL17" s="4"/>
    </row>
    <row r="18" spans="2:38" x14ac:dyDescent="0.25">
      <c r="B18" s="2"/>
      <c r="C18" s="3"/>
      <c r="D18" s="36"/>
      <c r="E18" s="37"/>
      <c r="F18" s="40"/>
      <c r="G18" s="94">
        <v>10</v>
      </c>
      <c r="H18" s="94"/>
      <c r="I18" s="40" t="s">
        <v>4</v>
      </c>
      <c r="J18" s="40"/>
      <c r="K18" s="40"/>
      <c r="L18" s="40"/>
      <c r="M18" s="89"/>
      <c r="N18" s="40"/>
      <c r="O18" s="93"/>
      <c r="P18" s="40"/>
      <c r="Q18" s="40"/>
      <c r="R18" s="40"/>
      <c r="S18" s="40"/>
      <c r="T18" s="40"/>
      <c r="U18" s="40"/>
      <c r="V18" s="40"/>
      <c r="W18" s="36"/>
      <c r="X18" s="37"/>
      <c r="Y18" s="3"/>
      <c r="Z18" s="3"/>
      <c r="AA18" s="3"/>
      <c r="AB18" s="3"/>
      <c r="AC18" s="3"/>
      <c r="AD18" s="3"/>
      <c r="AE18" s="3"/>
      <c r="AF18" s="3"/>
      <c r="AG18" s="3"/>
      <c r="AH18" s="19"/>
      <c r="AI18" s="24"/>
      <c r="AJ18" s="3"/>
      <c r="AK18" s="3"/>
      <c r="AL18" s="4"/>
    </row>
    <row r="19" spans="2:38" x14ac:dyDescent="0.25">
      <c r="B19" s="2"/>
      <c r="C19" s="3"/>
      <c r="D19" s="36"/>
      <c r="E19" s="37"/>
      <c r="F19" s="40"/>
      <c r="G19" s="40"/>
      <c r="H19" s="40"/>
      <c r="I19" s="40"/>
      <c r="J19" s="40"/>
      <c r="K19" s="40"/>
      <c r="L19" s="40"/>
      <c r="M19" s="89"/>
      <c r="N19" s="40"/>
      <c r="O19" s="40"/>
      <c r="P19" s="101" t="str">
        <f>IF(AA4=1,"",+P37)</f>
        <v/>
      </c>
      <c r="Q19" s="40"/>
      <c r="R19" s="40"/>
      <c r="S19" s="40"/>
      <c r="T19" s="40"/>
      <c r="U19" s="40"/>
      <c r="V19" s="40"/>
      <c r="W19" s="36"/>
      <c r="X19" s="37"/>
      <c r="Y19" s="3"/>
      <c r="Z19" s="3"/>
      <c r="AA19" s="3"/>
      <c r="AB19" s="3"/>
      <c r="AC19" s="3"/>
      <c r="AD19" s="3"/>
      <c r="AE19" s="3"/>
      <c r="AF19" s="3"/>
      <c r="AG19" s="3"/>
      <c r="AH19" s="19"/>
      <c r="AI19" s="24"/>
      <c r="AJ19" s="3"/>
      <c r="AK19" s="3"/>
      <c r="AL19" s="4"/>
    </row>
    <row r="20" spans="2:38" x14ac:dyDescent="0.25">
      <c r="B20" s="2"/>
      <c r="C20" s="3"/>
      <c r="D20" s="36"/>
      <c r="E20" s="37"/>
      <c r="F20" s="40"/>
      <c r="G20" s="40"/>
      <c r="H20" s="40"/>
      <c r="I20" s="40"/>
      <c r="J20" s="40"/>
      <c r="K20" s="40"/>
      <c r="L20" s="40"/>
      <c r="M20" s="89" t="s">
        <v>3</v>
      </c>
      <c r="N20" s="40"/>
      <c r="O20" s="40"/>
      <c r="P20" s="102"/>
      <c r="Q20" s="40"/>
      <c r="R20" s="40"/>
      <c r="S20" s="40"/>
      <c r="T20" s="40"/>
      <c r="U20" s="40"/>
      <c r="V20" s="40"/>
      <c r="W20" s="36"/>
      <c r="X20" s="37"/>
      <c r="Y20" s="3"/>
      <c r="Z20" s="3"/>
      <c r="AA20" s="3"/>
      <c r="AB20" s="3"/>
      <c r="AC20" s="3"/>
      <c r="AD20" s="3"/>
      <c r="AE20" s="3"/>
      <c r="AF20" s="3"/>
      <c r="AG20" s="3"/>
      <c r="AH20" s="19"/>
      <c r="AI20" s="24"/>
      <c r="AJ20" s="3"/>
      <c r="AK20" s="3"/>
      <c r="AL20" s="4"/>
    </row>
    <row r="21" spans="2:38" x14ac:dyDescent="0.25">
      <c r="B21" s="2"/>
      <c r="C21" s="3"/>
      <c r="D21" s="36"/>
      <c r="E21" s="37"/>
      <c r="F21" s="40"/>
      <c r="G21" s="40"/>
      <c r="H21" s="40"/>
      <c r="I21" s="40"/>
      <c r="J21" s="40"/>
      <c r="K21" s="40"/>
      <c r="L21" s="40"/>
      <c r="M21" s="89"/>
      <c r="N21" s="40"/>
      <c r="O21" s="40"/>
      <c r="P21" s="40"/>
      <c r="Q21" s="40"/>
      <c r="R21" s="40"/>
      <c r="S21" s="40"/>
      <c r="T21" s="40"/>
      <c r="U21" s="40"/>
      <c r="V21" s="40"/>
      <c r="W21" s="36"/>
      <c r="X21" s="37"/>
      <c r="Y21" s="3"/>
      <c r="Z21" s="3"/>
      <c r="AA21" s="3"/>
      <c r="AB21" s="3"/>
      <c r="AC21" s="3"/>
      <c r="AD21" s="3"/>
      <c r="AE21" s="3"/>
      <c r="AF21" s="3"/>
      <c r="AG21" s="3"/>
      <c r="AH21" s="19"/>
      <c r="AI21" s="24"/>
      <c r="AJ21" s="3"/>
      <c r="AK21" s="3"/>
      <c r="AL21" s="4"/>
    </row>
    <row r="22" spans="2:38" x14ac:dyDescent="0.25">
      <c r="B22" s="2"/>
      <c r="C22" s="3"/>
      <c r="D22" s="90">
        <f>IF(Y4=1,M12/4,M12/5)+D12-J6</f>
        <v>58</v>
      </c>
      <c r="E22" s="91"/>
      <c r="F22" s="40" t="s">
        <v>2</v>
      </c>
      <c r="G22" s="92">
        <f>+C23+D22</f>
        <v>93</v>
      </c>
      <c r="H22" s="92"/>
      <c r="I22" s="40"/>
      <c r="J22" s="40"/>
      <c r="K22" s="40"/>
      <c r="L22" s="40"/>
      <c r="M22" s="40"/>
      <c r="N22" s="40"/>
      <c r="O22" s="40"/>
      <c r="P22" s="93" t="str">
        <f>IF(AA4=1,"",Z28-Z28/5-Z28/5-2*SQRT(P19^2/2))</f>
        <v/>
      </c>
      <c r="Q22" s="89">
        <f>Z28+Z15+Z41-2*J6</f>
        <v>501</v>
      </c>
      <c r="R22" s="40"/>
      <c r="S22" s="40"/>
      <c r="T22" s="40" t="s">
        <v>2</v>
      </c>
      <c r="U22" s="92">
        <f>+W22+Y23</f>
        <v>93</v>
      </c>
      <c r="V22" s="92"/>
      <c r="W22" s="90">
        <f>IF(Y4=1,M12/4,M12/5)+W12-J6</f>
        <v>58</v>
      </c>
      <c r="X22" s="91"/>
      <c r="Y22" s="3"/>
      <c r="Z22" s="3"/>
      <c r="AA22" s="3"/>
      <c r="AB22" s="3"/>
      <c r="AC22" s="3"/>
      <c r="AD22" s="3"/>
      <c r="AE22" s="3"/>
      <c r="AF22" s="3"/>
      <c r="AG22" s="3"/>
      <c r="AH22" s="19"/>
      <c r="AI22" s="24"/>
      <c r="AJ22" s="3"/>
      <c r="AK22" s="3"/>
      <c r="AL22" s="4"/>
    </row>
    <row r="23" spans="2:38" x14ac:dyDescent="0.25">
      <c r="B23" s="2"/>
      <c r="C23" s="85">
        <f>+V6</f>
        <v>35</v>
      </c>
      <c r="D23" s="36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93"/>
      <c r="Q23" s="89"/>
      <c r="R23" s="40"/>
      <c r="S23" s="40"/>
      <c r="T23" s="40"/>
      <c r="U23" s="40"/>
      <c r="V23" s="40"/>
      <c r="W23" s="36"/>
      <c r="X23" s="37"/>
      <c r="Y23" s="85">
        <f>+V6</f>
        <v>35</v>
      </c>
      <c r="Z23" s="3"/>
      <c r="AA23" s="3"/>
      <c r="AB23" s="3"/>
      <c r="AC23" s="3"/>
      <c r="AD23" s="3"/>
      <c r="AE23" s="3"/>
      <c r="AF23" s="3"/>
      <c r="AG23" s="3"/>
      <c r="AH23" s="19"/>
      <c r="AI23" s="24"/>
      <c r="AJ23" s="3"/>
      <c r="AK23" s="3"/>
      <c r="AL23" s="4"/>
    </row>
    <row r="24" spans="2:38" x14ac:dyDescent="0.25">
      <c r="B24" s="2"/>
      <c r="C24" s="85"/>
      <c r="D24" s="36"/>
      <c r="E24" s="37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93"/>
      <c r="Q24" s="89"/>
      <c r="R24" s="40"/>
      <c r="S24" s="40"/>
      <c r="T24" s="40"/>
      <c r="U24" s="40"/>
      <c r="V24" s="40"/>
      <c r="W24" s="36"/>
      <c r="X24" s="37"/>
      <c r="Y24" s="85"/>
      <c r="Z24" s="3"/>
      <c r="AA24" s="3"/>
      <c r="AB24" s="3"/>
      <c r="AC24" s="3"/>
      <c r="AD24" s="3"/>
      <c r="AE24" s="3"/>
      <c r="AF24" s="3"/>
      <c r="AG24" s="3"/>
      <c r="AH24" s="19"/>
      <c r="AI24" s="24"/>
      <c r="AJ24" s="25" t="s">
        <v>26</v>
      </c>
      <c r="AK24" s="3"/>
      <c r="AL24" s="4"/>
    </row>
    <row r="25" spans="2:38" x14ac:dyDescent="0.25">
      <c r="B25" s="2"/>
      <c r="C25" s="3"/>
      <c r="D25" s="36"/>
      <c r="E25" s="37"/>
      <c r="F25" s="92">
        <f>IF(Y4=1,"",M12/5+D12-J6)</f>
        <v>58</v>
      </c>
      <c r="G25" s="9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92">
        <f>IF(Y4=1,"",M12/5+W12-J6)</f>
        <v>58</v>
      </c>
      <c r="V25" s="91"/>
      <c r="W25" s="98"/>
      <c r="X25" s="99"/>
      <c r="Y25" s="3"/>
      <c r="Z25" s="3"/>
      <c r="AA25" s="3"/>
      <c r="AB25" s="3"/>
      <c r="AC25" s="3"/>
      <c r="AD25" s="3"/>
      <c r="AE25" s="3"/>
      <c r="AF25" s="3"/>
      <c r="AG25" s="3"/>
      <c r="AH25" s="19"/>
      <c r="AI25" s="24"/>
      <c r="AJ25" s="3"/>
      <c r="AK25" s="3"/>
      <c r="AL25" s="4"/>
    </row>
    <row r="26" spans="2:38" x14ac:dyDescent="0.25">
      <c r="B26" s="2"/>
      <c r="C26" s="85">
        <f>IF(Y4=1,"",+V6)</f>
        <v>35</v>
      </c>
      <c r="D26" s="36"/>
      <c r="E26" s="37"/>
      <c r="F26" s="40"/>
      <c r="G26" s="40"/>
      <c r="H26" s="92">
        <f>IF(Y4=1,"",IF(M12&lt;=Z28,SQRT(2*(G17-2*J6)^2),SQRT(2*(G17-G18/10-2*J6)^2)))</f>
        <v>8.4852813742385695</v>
      </c>
      <c r="I26" s="92"/>
      <c r="J26" s="40"/>
      <c r="K26" s="92">
        <f>IF(Y4=1,"",M12-M12/5-M12/5-2*SQRT(H26^2/2))</f>
        <v>78</v>
      </c>
      <c r="L26" s="92"/>
      <c r="M26" s="40"/>
      <c r="N26" s="40" t="str">
        <f>IF(Y4=1,"","L=")</f>
        <v>L=</v>
      </c>
      <c r="O26" s="92">
        <f>IF(Y4=1,"",+C26+F25+H26+K26+S26+U25+Y26)</f>
        <v>280.97056274847716</v>
      </c>
      <c r="P26" s="95"/>
      <c r="Q26" s="40"/>
      <c r="R26" s="40"/>
      <c r="S26" s="92">
        <f>IF(Y4=1,"",+H26)</f>
        <v>8.4852813742385695</v>
      </c>
      <c r="T26" s="95"/>
      <c r="U26" s="40"/>
      <c r="V26" s="40"/>
      <c r="W26" s="36"/>
      <c r="X26" s="37"/>
      <c r="Y26" s="85">
        <f>IF(Y4=1,"",V6)</f>
        <v>35</v>
      </c>
      <c r="Z26" s="85" t="s">
        <v>0</v>
      </c>
      <c r="AA26" s="3"/>
      <c r="AB26" s="85" t="s">
        <v>0</v>
      </c>
      <c r="AC26" s="3"/>
      <c r="AD26" s="85" t="s">
        <v>0</v>
      </c>
      <c r="AE26" s="3"/>
      <c r="AF26" s="3"/>
      <c r="AG26" s="3"/>
      <c r="AH26" s="19"/>
      <c r="AI26" s="24"/>
      <c r="AJ26" s="3"/>
      <c r="AK26" s="3"/>
      <c r="AL26" s="4"/>
    </row>
    <row r="27" spans="2:38" x14ac:dyDescent="0.25">
      <c r="B27" s="2"/>
      <c r="C27" s="85"/>
      <c r="D27" s="36"/>
      <c r="E27" s="37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6"/>
      <c r="X27" s="37"/>
      <c r="Y27" s="85"/>
      <c r="Z27" s="85"/>
      <c r="AA27" s="3"/>
      <c r="AB27" s="85"/>
      <c r="AC27" s="3"/>
      <c r="AD27" s="85"/>
      <c r="AE27" s="3"/>
      <c r="AF27" s="3"/>
      <c r="AG27" s="3"/>
      <c r="AH27" s="19"/>
      <c r="AI27" s="24"/>
      <c r="AJ27" s="3"/>
      <c r="AK27" s="3"/>
      <c r="AL27" s="4"/>
    </row>
    <row r="28" spans="2:38" x14ac:dyDescent="0.25">
      <c r="B28" s="2"/>
      <c r="C28" s="3"/>
      <c r="D28" s="36"/>
      <c r="E28" s="37"/>
      <c r="F28" s="40"/>
      <c r="G28" s="40"/>
      <c r="H28" s="40"/>
      <c r="I28" s="40"/>
      <c r="J28" s="40"/>
      <c r="K28" s="95">
        <f>+D12+M12+W12-2*J6</f>
        <v>206</v>
      </c>
      <c r="L28" s="9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6"/>
      <c r="X28" s="37"/>
      <c r="Y28" s="3"/>
      <c r="Z28" s="109">
        <v>450</v>
      </c>
      <c r="AA28" s="3"/>
      <c r="AB28" s="110">
        <f>+Z15/2+Z28+Z41/2</f>
        <v>477.5</v>
      </c>
      <c r="AC28" s="3"/>
      <c r="AD28" s="110">
        <f>+Z15+Z28+Z41</f>
        <v>505</v>
      </c>
      <c r="AE28" s="3"/>
      <c r="AF28" s="3"/>
      <c r="AG28" s="3"/>
      <c r="AH28" s="19"/>
      <c r="AI28" s="24"/>
      <c r="AJ28" s="3"/>
      <c r="AK28" s="3"/>
      <c r="AL28" s="4"/>
    </row>
    <row r="29" spans="2:38" x14ac:dyDescent="0.25">
      <c r="B29" s="2"/>
      <c r="C29" s="3"/>
      <c r="D29" s="36"/>
      <c r="E29" s="3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6"/>
      <c r="X29" s="37"/>
      <c r="Y29" s="3"/>
      <c r="Z29" s="109"/>
      <c r="AA29" s="3"/>
      <c r="AB29" s="110"/>
      <c r="AC29" s="3"/>
      <c r="AD29" s="110"/>
      <c r="AE29" s="3"/>
      <c r="AF29" s="3"/>
      <c r="AG29" s="3"/>
      <c r="AH29" s="19"/>
      <c r="AI29" s="24"/>
      <c r="AJ29" s="3"/>
      <c r="AK29" s="3"/>
      <c r="AL29" s="4"/>
    </row>
    <row r="30" spans="2:38" x14ac:dyDescent="0.25">
      <c r="B30" s="2"/>
      <c r="C30" s="3"/>
      <c r="D30" s="36"/>
      <c r="E30" s="3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93" t="str">
        <f>IF(AA4=1,"",+P14+O17+P19+P22+P37+O39+P43)</f>
        <v/>
      </c>
      <c r="Q30" s="40"/>
      <c r="R30" s="40"/>
      <c r="S30" s="40"/>
      <c r="T30" s="40"/>
      <c r="U30" s="40"/>
      <c r="V30" s="40"/>
      <c r="W30" s="36"/>
      <c r="X30" s="37"/>
      <c r="Y30" s="3"/>
      <c r="Z30" s="109"/>
      <c r="AA30" s="3"/>
      <c r="AB30" s="110"/>
      <c r="AC30" s="3"/>
      <c r="AD30" s="110"/>
      <c r="AE30" s="3"/>
      <c r="AF30" s="3"/>
      <c r="AG30" s="3"/>
      <c r="AH30" s="19"/>
      <c r="AI30" s="24"/>
      <c r="AJ30" s="3"/>
      <c r="AK30" s="3"/>
      <c r="AL30" s="4"/>
    </row>
    <row r="31" spans="2:38" x14ac:dyDescent="0.25">
      <c r="B31" s="2"/>
      <c r="C31" s="3"/>
      <c r="D31" s="36"/>
      <c r="E31" s="3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89"/>
      <c r="Q31" s="40"/>
      <c r="R31" s="40"/>
      <c r="S31" s="40"/>
      <c r="T31" s="40"/>
      <c r="U31" s="40"/>
      <c r="V31" s="40"/>
      <c r="W31" s="36"/>
      <c r="X31" s="37"/>
      <c r="Y31" s="3"/>
      <c r="Z31" s="3"/>
      <c r="AA31" s="3"/>
      <c r="AB31" s="3"/>
      <c r="AC31" s="3"/>
      <c r="AD31" s="3"/>
      <c r="AE31" s="3"/>
      <c r="AF31" s="3"/>
      <c r="AG31" s="3"/>
      <c r="AH31" s="19"/>
      <c r="AI31" s="24"/>
      <c r="AJ31" s="3"/>
      <c r="AK31" s="3"/>
      <c r="AL31" s="4"/>
    </row>
    <row r="32" spans="2:38" x14ac:dyDescent="0.25">
      <c r="B32" s="2"/>
      <c r="C32" s="3"/>
      <c r="D32" s="36"/>
      <c r="E32" s="3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89"/>
      <c r="Q32" s="40"/>
      <c r="R32" s="40"/>
      <c r="S32" s="40"/>
      <c r="T32" s="40"/>
      <c r="U32" s="40"/>
      <c r="V32" s="40"/>
      <c r="W32" s="38"/>
      <c r="X32" s="39"/>
      <c r="Y32" s="3"/>
      <c r="Z32" s="3"/>
      <c r="AA32" s="3"/>
      <c r="AB32" s="3"/>
      <c r="AC32" s="3"/>
      <c r="AD32" s="3"/>
      <c r="AE32" s="3"/>
      <c r="AF32" s="3"/>
      <c r="AG32" s="3"/>
      <c r="AH32" s="19"/>
      <c r="AI32" s="24"/>
      <c r="AJ32" s="3"/>
      <c r="AK32" s="3"/>
      <c r="AL32" s="4"/>
    </row>
    <row r="33" spans="2:38" x14ac:dyDescent="0.25">
      <c r="B33" s="2"/>
      <c r="C33" s="3"/>
      <c r="D33" s="36"/>
      <c r="E33" s="37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89" t="str">
        <f>IF(AA4=1,"","L =")</f>
        <v/>
      </c>
      <c r="Q33" s="40"/>
      <c r="R33" s="40"/>
      <c r="S33" s="40"/>
      <c r="T33" s="40"/>
      <c r="U33" s="40"/>
      <c r="V33" s="40"/>
      <c r="W33" s="36"/>
      <c r="X33" s="37"/>
      <c r="Y33" s="3"/>
      <c r="Z33" s="3"/>
      <c r="AA33" s="3"/>
      <c r="AB33" s="3"/>
      <c r="AC33" s="3"/>
      <c r="AD33" s="3"/>
      <c r="AE33" s="3"/>
      <c r="AF33" s="3"/>
      <c r="AG33" s="3"/>
      <c r="AH33" s="19"/>
      <c r="AI33" s="24"/>
      <c r="AJ33" s="3"/>
      <c r="AK33" s="3"/>
      <c r="AL33" s="4"/>
    </row>
    <row r="34" spans="2:38" x14ac:dyDescent="0.25">
      <c r="B34" s="2"/>
      <c r="C34" s="3"/>
      <c r="D34" s="36"/>
      <c r="E34" s="37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89"/>
      <c r="Q34" s="40"/>
      <c r="R34" s="40"/>
      <c r="S34" s="40"/>
      <c r="T34" s="40"/>
      <c r="U34" s="40"/>
      <c r="V34" s="40"/>
      <c r="W34" s="36"/>
      <c r="X34" s="37"/>
      <c r="Y34" s="3"/>
      <c r="Z34" s="3"/>
      <c r="AA34" s="3"/>
      <c r="AB34" s="3"/>
      <c r="AC34" s="3"/>
      <c r="AD34" s="3"/>
      <c r="AE34" s="3"/>
      <c r="AF34" s="3"/>
      <c r="AG34" s="3"/>
      <c r="AH34" s="19"/>
      <c r="AI34" s="24"/>
      <c r="AJ34" s="3"/>
      <c r="AK34" s="3"/>
      <c r="AL34" s="4"/>
    </row>
    <row r="35" spans="2:38" x14ac:dyDescent="0.25">
      <c r="B35" s="2"/>
      <c r="C35" s="3"/>
      <c r="D35" s="36"/>
      <c r="E35" s="37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6"/>
      <c r="X35" s="37"/>
      <c r="Y35" s="3"/>
      <c r="Z35" s="3"/>
      <c r="AA35" s="3"/>
      <c r="AB35" s="3"/>
      <c r="AC35" s="3"/>
      <c r="AD35" s="3"/>
      <c r="AE35" s="3"/>
      <c r="AF35" s="3"/>
      <c r="AG35" s="3"/>
      <c r="AH35" s="19"/>
      <c r="AI35" s="24"/>
      <c r="AJ35" s="3"/>
      <c r="AK35" s="3"/>
      <c r="AL35" s="4"/>
    </row>
    <row r="36" spans="2:38" x14ac:dyDescent="0.25">
      <c r="B36" s="2"/>
      <c r="C36" s="3"/>
      <c r="D36" s="36"/>
      <c r="E36" s="37"/>
      <c r="F36" s="40"/>
      <c r="G36" s="40"/>
      <c r="H36" s="40"/>
      <c r="I36" s="40"/>
      <c r="J36" s="40"/>
      <c r="K36" s="40"/>
      <c r="L36" s="40"/>
      <c r="M36" s="93">
        <f>+M41+N43</f>
        <v>175.5</v>
      </c>
      <c r="N36" s="40"/>
      <c r="O36" s="40"/>
      <c r="P36" s="40"/>
      <c r="Q36" s="40"/>
      <c r="R36" s="40"/>
      <c r="S36" s="40"/>
      <c r="T36" s="40"/>
      <c r="U36" s="40"/>
      <c r="V36" s="40"/>
      <c r="W36" s="36"/>
      <c r="X36" s="37"/>
      <c r="Y36" s="3"/>
      <c r="Z36" s="3"/>
      <c r="AA36" s="3"/>
      <c r="AB36" s="3"/>
      <c r="AC36" s="3"/>
      <c r="AD36" s="3"/>
      <c r="AE36" s="3"/>
      <c r="AF36" s="3"/>
      <c r="AG36" s="3"/>
      <c r="AH36" s="19"/>
      <c r="AI36" s="24"/>
      <c r="AJ36" s="3"/>
      <c r="AK36" s="3"/>
      <c r="AL36" s="4"/>
    </row>
    <row r="37" spans="2:38" x14ac:dyDescent="0.25">
      <c r="B37" s="2"/>
      <c r="C37" s="3"/>
      <c r="D37" s="36"/>
      <c r="E37" s="37"/>
      <c r="F37" s="40"/>
      <c r="G37" s="40"/>
      <c r="H37" s="40"/>
      <c r="I37" s="40"/>
      <c r="J37" s="40"/>
      <c r="K37" s="40"/>
      <c r="L37" s="40"/>
      <c r="M37" s="89"/>
      <c r="N37" s="40"/>
      <c r="O37" s="40"/>
      <c r="P37" s="100" t="str">
        <f>IF(AA4=1,"",IF(Z28&lt;M12,SQRT(2*(G17-2*J6)^2),SQRT(2*(G17-G18/10-2*J6)^2)))</f>
        <v/>
      </c>
      <c r="Q37" s="40"/>
      <c r="R37" s="40"/>
      <c r="S37" s="40"/>
      <c r="T37" s="40"/>
      <c r="U37" s="40"/>
      <c r="V37" s="40"/>
      <c r="W37" s="36"/>
      <c r="X37" s="37"/>
      <c r="Y37" s="3"/>
      <c r="Z37" s="3"/>
      <c r="AA37" s="3"/>
      <c r="AB37" s="3"/>
      <c r="AC37" s="3"/>
      <c r="AD37" s="3"/>
      <c r="AE37" s="3"/>
      <c r="AF37" s="3"/>
      <c r="AG37" s="3"/>
      <c r="AH37" s="19"/>
      <c r="AI37" s="24"/>
      <c r="AJ37" s="3"/>
      <c r="AK37" s="3"/>
      <c r="AL37" s="4"/>
    </row>
    <row r="38" spans="2:38" x14ac:dyDescent="0.25">
      <c r="B38" s="2"/>
      <c r="C38" s="3"/>
      <c r="D38" s="36"/>
      <c r="E38" s="37"/>
      <c r="F38" s="40"/>
      <c r="G38" s="40"/>
      <c r="H38" s="40"/>
      <c r="I38" s="40"/>
      <c r="J38" s="40"/>
      <c r="K38" s="40"/>
      <c r="L38" s="40"/>
      <c r="M38" s="89"/>
      <c r="N38" s="40"/>
      <c r="O38" s="40"/>
      <c r="P38" s="100"/>
      <c r="Q38" s="40"/>
      <c r="R38" s="40"/>
      <c r="S38" s="40"/>
      <c r="T38" s="40"/>
      <c r="U38" s="40"/>
      <c r="V38" s="40"/>
      <c r="W38" s="36"/>
      <c r="X38" s="37"/>
      <c r="Y38" s="3"/>
      <c r="Z38" s="3"/>
      <c r="AA38" s="3"/>
      <c r="AB38" s="3"/>
      <c r="AC38" s="3"/>
      <c r="AD38" s="3"/>
      <c r="AE38" s="3"/>
      <c r="AF38" s="3"/>
      <c r="AG38" s="3"/>
      <c r="AH38" s="19"/>
      <c r="AI38" s="24"/>
      <c r="AJ38" s="3"/>
      <c r="AK38" s="3"/>
      <c r="AL38" s="4"/>
    </row>
    <row r="39" spans="2:38" x14ac:dyDescent="0.25">
      <c r="B39" s="2"/>
      <c r="C39" s="3"/>
      <c r="D39" s="36"/>
      <c r="E39" s="37"/>
      <c r="F39" s="40"/>
      <c r="G39" s="40"/>
      <c r="H39" s="40"/>
      <c r="I39" s="40"/>
      <c r="J39" s="40"/>
      <c r="K39" s="40"/>
      <c r="L39" s="40"/>
      <c r="M39" s="89" t="s">
        <v>3</v>
      </c>
      <c r="N39" s="40"/>
      <c r="O39" s="89" t="str">
        <f>IF(AA4=1,"",+Z28/5+Z41)</f>
        <v/>
      </c>
      <c r="P39" s="40"/>
      <c r="Q39" s="40"/>
      <c r="R39" s="40"/>
      <c r="S39" s="40"/>
      <c r="T39" s="40"/>
      <c r="U39" s="40"/>
      <c r="V39" s="40"/>
      <c r="W39" s="36"/>
      <c r="X39" s="37"/>
      <c r="Y39" s="3"/>
      <c r="Z39" s="85" t="s">
        <v>0</v>
      </c>
      <c r="AA39" s="3"/>
      <c r="AB39" s="3"/>
      <c r="AC39" s="3"/>
      <c r="AD39" s="3"/>
      <c r="AE39" s="3"/>
      <c r="AF39" s="3"/>
      <c r="AG39" s="3"/>
      <c r="AH39" s="19"/>
      <c r="AI39" s="24"/>
      <c r="AJ39" s="3"/>
      <c r="AK39" s="3"/>
      <c r="AL39" s="4"/>
    </row>
    <row r="40" spans="2:38" x14ac:dyDescent="0.25">
      <c r="B40" s="2"/>
      <c r="C40" s="3"/>
      <c r="D40" s="36"/>
      <c r="E40" s="37"/>
      <c r="F40" s="40"/>
      <c r="G40" s="40"/>
      <c r="H40" s="40"/>
      <c r="I40" s="40"/>
      <c r="J40" s="40"/>
      <c r="K40" s="40"/>
      <c r="L40" s="40"/>
      <c r="M40" s="89"/>
      <c r="N40" s="40"/>
      <c r="O40" s="97"/>
      <c r="P40" s="40"/>
      <c r="Q40" s="40"/>
      <c r="R40" s="40"/>
      <c r="S40" s="40"/>
      <c r="T40" s="40"/>
      <c r="U40" s="40"/>
      <c r="V40" s="40"/>
      <c r="W40" s="36"/>
      <c r="X40" s="37"/>
      <c r="Y40" s="3"/>
      <c r="Z40" s="85"/>
      <c r="AA40" s="3"/>
      <c r="AB40" s="3"/>
      <c r="AC40" s="3"/>
      <c r="AD40" s="3"/>
      <c r="AE40" s="3"/>
      <c r="AF40" s="3"/>
      <c r="AG40" s="3"/>
      <c r="AH40" s="19"/>
      <c r="AI40" s="24"/>
      <c r="AJ40" s="3"/>
      <c r="AK40" s="3"/>
      <c r="AL40" s="4"/>
    </row>
    <row r="41" spans="2:38" x14ac:dyDescent="0.25">
      <c r="B41" s="2"/>
      <c r="C41" s="3"/>
      <c r="D41" s="11"/>
      <c r="E41" s="12"/>
      <c r="F41" s="32"/>
      <c r="G41" s="32"/>
      <c r="H41" s="32"/>
      <c r="I41" s="32"/>
      <c r="J41" s="32"/>
      <c r="K41" s="33"/>
      <c r="L41" s="33"/>
      <c r="M41" s="96">
        <f>IF(AA4=1,Z28/4,Z28/5)+Z41-J6</f>
        <v>140.5</v>
      </c>
      <c r="N41" s="32"/>
      <c r="O41" s="32"/>
      <c r="P41" s="32"/>
      <c r="Q41" s="32"/>
      <c r="R41" s="32"/>
      <c r="S41" s="32"/>
      <c r="T41" s="32"/>
      <c r="U41" s="32"/>
      <c r="V41" s="32"/>
      <c r="W41" s="11"/>
      <c r="X41" s="12"/>
      <c r="Y41" s="3"/>
      <c r="Z41" s="109">
        <v>30</v>
      </c>
      <c r="AA41" s="3"/>
      <c r="AB41" s="3"/>
      <c r="AC41" s="3"/>
      <c r="AD41" s="3"/>
      <c r="AE41" s="3"/>
      <c r="AF41" s="3"/>
      <c r="AG41" s="3"/>
      <c r="AH41" s="19"/>
      <c r="AI41" s="20"/>
      <c r="AJ41" s="15"/>
      <c r="AK41" s="16"/>
      <c r="AL41" s="4"/>
    </row>
    <row r="42" spans="2:38" x14ac:dyDescent="0.25">
      <c r="B42" s="2"/>
      <c r="C42" s="3"/>
      <c r="D42" s="17"/>
      <c r="E42" s="18"/>
      <c r="F42" s="34"/>
      <c r="G42" s="34"/>
      <c r="H42" s="34"/>
      <c r="I42" s="34"/>
      <c r="J42" s="34"/>
      <c r="K42" s="35"/>
      <c r="L42" s="35"/>
      <c r="M42" s="97"/>
      <c r="N42" s="34"/>
      <c r="O42" s="34"/>
      <c r="P42" s="34"/>
      <c r="Q42" s="34"/>
      <c r="R42" s="34"/>
      <c r="S42" s="34"/>
      <c r="T42" s="34"/>
      <c r="U42" s="34"/>
      <c r="V42" s="34"/>
      <c r="W42" s="17"/>
      <c r="X42" s="18"/>
      <c r="Y42" s="3"/>
      <c r="Z42" s="109"/>
      <c r="AA42" s="86">
        <f>+Z41/2</f>
        <v>15</v>
      </c>
      <c r="AB42" s="86"/>
      <c r="AC42" s="3" t="s">
        <v>0</v>
      </c>
      <c r="AD42" s="3"/>
      <c r="AE42" s="3"/>
      <c r="AF42" s="3"/>
      <c r="AG42" s="3"/>
      <c r="AH42" s="26"/>
      <c r="AI42" s="21"/>
      <c r="AJ42" s="21"/>
      <c r="AK42" s="22"/>
      <c r="AL42" s="4"/>
    </row>
    <row r="43" spans="2:38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5">
        <f>+V6</f>
        <v>35</v>
      </c>
      <c r="O43" s="105"/>
      <c r="P43" s="105" t="str">
        <f>IF(AA4=1,"",+V6)</f>
        <v/>
      </c>
      <c r="Q43" s="10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2:38" x14ac:dyDescent="0.2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2:38" x14ac:dyDescent="0.2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1" t="s">
        <v>26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2:38" ht="5.45" customHeight="1" x14ac:dyDescent="0.25">
      <c r="B46" s="2"/>
      <c r="C46" s="3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4"/>
    </row>
    <row r="47" spans="2:38" ht="5.45" customHeight="1" x14ac:dyDescent="0.25">
      <c r="B47" s="2"/>
      <c r="C47" s="3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0"/>
      <c r="X47" s="2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2:38" x14ac:dyDescent="0.25">
      <c r="B48" s="2"/>
      <c r="C48" s="3"/>
      <c r="D48" s="19"/>
      <c r="E48" s="2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9"/>
      <c r="X48" s="2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2:38" x14ac:dyDescent="0.25">
      <c r="B49" s="2"/>
      <c r="C49" s="3"/>
      <c r="D49" s="26"/>
      <c r="E49" s="2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6"/>
      <c r="X49" s="2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2:38" x14ac:dyDescent="0.2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2:38" x14ac:dyDescent="0.25">
      <c r="B51" s="2"/>
      <c r="C51" s="3"/>
      <c r="D51" s="84" t="s">
        <v>35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"/>
    </row>
    <row r="52" spans="2:38" x14ac:dyDescent="0.25">
      <c r="B52" s="2"/>
      <c r="C52" s="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"/>
    </row>
    <row r="53" spans="2:38" ht="12" thickBot="1" x14ac:dyDescent="0.3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9"/>
    </row>
  </sheetData>
  <sheetProtection algorithmName="SHA-512" hashValue="CTpxIxilhDTD2V+RHjk+QNEdoj5JJj4+CotDGF7/94RSt61OGDt8EVVWUALPm+1pTv8UNitp5t9mOqJuHjUMjw==" saltValue="TJsk5InhWKOPRqSjcvWBZw==" spinCount="100000" sheet="1" objects="1" scenarios="1"/>
  <mergeCells count="80">
    <mergeCell ref="AA42:AB42"/>
    <mergeCell ref="N43:O43"/>
    <mergeCell ref="B2:AL2"/>
    <mergeCell ref="Z28:Z30"/>
    <mergeCell ref="AB28:AB30"/>
    <mergeCell ref="Z41:Z42"/>
    <mergeCell ref="U22:V22"/>
    <mergeCell ref="P43:Q43"/>
    <mergeCell ref="AD26:AD27"/>
    <mergeCell ref="AD28:AD30"/>
    <mergeCell ref="U25:V25"/>
    <mergeCell ref="Z15:Z16"/>
    <mergeCell ref="Y23:Y24"/>
    <mergeCell ref="Y26:Y27"/>
    <mergeCell ref="Z26:Z27"/>
    <mergeCell ref="AB26:AB27"/>
    <mergeCell ref="Y3:Z3"/>
    <mergeCell ref="AA3:AB3"/>
    <mergeCell ref="Y4:Z4"/>
    <mergeCell ref="AA4:AB4"/>
    <mergeCell ref="K28:L28"/>
    <mergeCell ref="W22:X22"/>
    <mergeCell ref="N14:O14"/>
    <mergeCell ref="P14:Q14"/>
    <mergeCell ref="M15:M16"/>
    <mergeCell ref="J6:K6"/>
    <mergeCell ref="V6:W6"/>
    <mergeCell ref="M10:N10"/>
    <mergeCell ref="U3:V3"/>
    <mergeCell ref="W3:X3"/>
    <mergeCell ref="O3:P3"/>
    <mergeCell ref="X9:X10"/>
    <mergeCell ref="W25:X25"/>
    <mergeCell ref="AA15:AB15"/>
    <mergeCell ref="P30:P32"/>
    <mergeCell ref="P33:P34"/>
    <mergeCell ref="P37:P38"/>
    <mergeCell ref="S26:T26"/>
    <mergeCell ref="Q22:Q24"/>
    <mergeCell ref="P19:P20"/>
    <mergeCell ref="M41:M42"/>
    <mergeCell ref="M36:M38"/>
    <mergeCell ref="M39:M40"/>
    <mergeCell ref="F25:G25"/>
    <mergeCell ref="O39:O40"/>
    <mergeCell ref="C23:C24"/>
    <mergeCell ref="C26:C27"/>
    <mergeCell ref="H26:I26"/>
    <mergeCell ref="K26:L26"/>
    <mergeCell ref="O26:P26"/>
    <mergeCell ref="M20:M21"/>
    <mergeCell ref="D22:E22"/>
    <mergeCell ref="G22:H22"/>
    <mergeCell ref="P22:P24"/>
    <mergeCell ref="D9:D10"/>
    <mergeCell ref="G17:H17"/>
    <mergeCell ref="M17:M19"/>
    <mergeCell ref="O17:O18"/>
    <mergeCell ref="G18:H18"/>
    <mergeCell ref="K4:L4"/>
    <mergeCell ref="M4:N4"/>
    <mergeCell ref="O4:P4"/>
    <mergeCell ref="Q4:T4"/>
    <mergeCell ref="U4:V4"/>
    <mergeCell ref="D51:X52"/>
    <mergeCell ref="Z13:Z14"/>
    <mergeCell ref="Z39:Z40"/>
    <mergeCell ref="E3:F3"/>
    <mergeCell ref="G3:H3"/>
    <mergeCell ref="I3:J3"/>
    <mergeCell ref="K3:L3"/>
    <mergeCell ref="M3:N3"/>
    <mergeCell ref="D12:E12"/>
    <mergeCell ref="M12:N12"/>
    <mergeCell ref="W12:X12"/>
    <mergeCell ref="M8:N8"/>
    <mergeCell ref="W4:X4"/>
    <mergeCell ref="E4:F4"/>
    <mergeCell ref="G4:H4"/>
    <mergeCell ref="I4:J4"/>
  </mergeCells>
  <printOptions horizontalCentered="1"/>
  <pageMargins left="0.11811023622047245" right="0.11811023622047245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B1:BX109"/>
  <sheetViews>
    <sheetView showGridLines="0" tabSelected="1" zoomScaleNormal="100" workbookViewId="0">
      <selection activeCell="AA18" sqref="AA18"/>
    </sheetView>
  </sheetViews>
  <sheetFormatPr defaultColWidth="8.85546875" defaultRowHeight="11.25" x14ac:dyDescent="0.25"/>
  <cols>
    <col min="1" max="71" width="2.7109375" style="1" customWidth="1"/>
    <col min="72" max="73" width="1.5703125" style="1" customWidth="1"/>
    <col min="74" max="748" width="2.7109375" style="1" customWidth="1"/>
    <col min="749" max="16384" width="8.85546875" style="1"/>
  </cols>
  <sheetData>
    <row r="1" spans="2:76" ht="12" thickBot="1" x14ac:dyDescent="0.3"/>
    <row r="2" spans="2:76" ht="35.450000000000003" customHeight="1" x14ac:dyDescent="0.25">
      <c r="B2" s="112" t="s">
        <v>36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4"/>
    </row>
    <row r="3" spans="2:76" hidden="1" x14ac:dyDescent="0.25">
      <c r="B3" s="2"/>
      <c r="C3" s="3"/>
      <c r="D3" s="3"/>
      <c r="E3" s="86" t="s">
        <v>20</v>
      </c>
      <c r="F3" s="86"/>
      <c r="G3" s="86" t="s">
        <v>21</v>
      </c>
      <c r="H3" s="86"/>
      <c r="I3" s="86" t="s">
        <v>22</v>
      </c>
      <c r="J3" s="86"/>
      <c r="K3" s="86" t="s">
        <v>6</v>
      </c>
      <c r="L3" s="86"/>
      <c r="M3" s="86" t="s">
        <v>7</v>
      </c>
      <c r="N3" s="86"/>
      <c r="O3" s="86" t="s">
        <v>8</v>
      </c>
      <c r="P3" s="86"/>
      <c r="Q3" s="3"/>
      <c r="R3" s="3"/>
      <c r="S3" s="3"/>
      <c r="T3" s="3"/>
      <c r="U3" s="86" t="s">
        <v>23</v>
      </c>
      <c r="V3" s="86"/>
      <c r="W3" s="86" t="s">
        <v>24</v>
      </c>
      <c r="X3" s="86"/>
      <c r="Y3" s="86" t="s">
        <v>23</v>
      </c>
      <c r="Z3" s="86"/>
      <c r="AA3" s="86" t="s">
        <v>24</v>
      </c>
      <c r="AB3" s="8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4"/>
    </row>
    <row r="4" spans="2:76" hidden="1" x14ac:dyDescent="0.25">
      <c r="B4" s="2"/>
      <c r="C4" s="3"/>
      <c r="D4" s="3" t="s">
        <v>5</v>
      </c>
      <c r="E4" s="86">
        <f>+M19</f>
        <v>560</v>
      </c>
      <c r="F4" s="86"/>
      <c r="G4" s="86">
        <f>+BL35</f>
        <v>480</v>
      </c>
      <c r="H4" s="86"/>
      <c r="I4" s="86">
        <f>MIN(E4,G4)</f>
        <v>480</v>
      </c>
      <c r="J4" s="86"/>
      <c r="K4" s="86">
        <f>+M17</f>
        <v>590</v>
      </c>
      <c r="L4" s="86"/>
      <c r="M4" s="86">
        <f>+BN35</f>
        <v>507.5</v>
      </c>
      <c r="N4" s="86"/>
      <c r="O4" s="86">
        <f>MIN(K4,M4)</f>
        <v>507.5</v>
      </c>
      <c r="P4" s="86"/>
      <c r="Q4" s="86" t="str">
        <f t="shared" ref="Q4:Q12" si="0">IF(MAX(K4,M4)/MIN(K4,M4)&gt;2,"tek doğrultu","çift doğrultu")</f>
        <v>çift doğrultu</v>
      </c>
      <c r="R4" s="86"/>
      <c r="S4" s="86"/>
      <c r="T4" s="86"/>
      <c r="U4" s="86">
        <v>21</v>
      </c>
      <c r="V4" s="86"/>
      <c r="W4" s="86">
        <v>35</v>
      </c>
      <c r="X4" s="86"/>
      <c r="Y4" s="86">
        <f>IF(Q4="tek doğrultu",IF(K4=O4,0,1),0)</f>
        <v>0</v>
      </c>
      <c r="Z4" s="86"/>
      <c r="AA4" s="86">
        <f>IF(Q4="tek doğrultu",IF(M4=O4,0,1),0)</f>
        <v>0</v>
      </c>
      <c r="AB4" s="8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4"/>
    </row>
    <row r="5" spans="2:76" hidden="1" x14ac:dyDescent="0.25">
      <c r="B5" s="2"/>
      <c r="C5" s="3"/>
      <c r="D5" s="3" t="s">
        <v>9</v>
      </c>
      <c r="E5" s="86">
        <f>+AF19</f>
        <v>460</v>
      </c>
      <c r="F5" s="86"/>
      <c r="G5" s="86">
        <f>+BL35</f>
        <v>480</v>
      </c>
      <c r="H5" s="86"/>
      <c r="I5" s="86">
        <f t="shared" ref="I5:I10" si="1">MIN(E5,G5)</f>
        <v>460</v>
      </c>
      <c r="J5" s="86"/>
      <c r="K5" s="86">
        <f>+AF17</f>
        <v>490</v>
      </c>
      <c r="L5" s="86"/>
      <c r="M5" s="86">
        <f>+BN35</f>
        <v>507.5</v>
      </c>
      <c r="N5" s="86"/>
      <c r="O5" s="86">
        <f t="shared" ref="O5:O12" si="2">MIN(K5,M5)</f>
        <v>490</v>
      </c>
      <c r="P5" s="86"/>
      <c r="Q5" s="86" t="str">
        <f t="shared" si="0"/>
        <v>çift doğrultu</v>
      </c>
      <c r="R5" s="86"/>
      <c r="S5" s="86"/>
      <c r="T5" s="86"/>
      <c r="U5" s="86">
        <v>25</v>
      </c>
      <c r="V5" s="86"/>
      <c r="W5" s="86">
        <v>36</v>
      </c>
      <c r="X5" s="86"/>
      <c r="Y5" s="86">
        <f t="shared" ref="Y5:Y12" si="3">IF(Q5="tek doğrultu",IF(K5=O5,0,1),0)</f>
        <v>0</v>
      </c>
      <c r="Z5" s="86"/>
      <c r="AA5" s="86">
        <f t="shared" ref="AA5:AA12" si="4">IF(Q5="tek doğrultu",IF(M5=O5,0,1),0)</f>
        <v>0</v>
      </c>
      <c r="AB5" s="8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4"/>
    </row>
    <row r="6" spans="2:76" hidden="1" x14ac:dyDescent="0.25">
      <c r="B6" s="2"/>
      <c r="C6" s="3"/>
      <c r="D6" s="3" t="s">
        <v>10</v>
      </c>
      <c r="E6" s="86">
        <f>+AY19</f>
        <v>350</v>
      </c>
      <c r="F6" s="86"/>
      <c r="G6" s="86">
        <f>+BL35</f>
        <v>480</v>
      </c>
      <c r="H6" s="86"/>
      <c r="I6" s="86">
        <f t="shared" si="1"/>
        <v>350</v>
      </c>
      <c r="J6" s="86"/>
      <c r="K6" s="86">
        <f>+AY17</f>
        <v>380</v>
      </c>
      <c r="L6" s="86"/>
      <c r="M6" s="86">
        <f>+BN35</f>
        <v>507.5</v>
      </c>
      <c r="N6" s="86"/>
      <c r="O6" s="86">
        <f t="shared" si="2"/>
        <v>380</v>
      </c>
      <c r="P6" s="86"/>
      <c r="Q6" s="86" t="str">
        <f t="shared" si="0"/>
        <v>çift doğrultu</v>
      </c>
      <c r="R6" s="86"/>
      <c r="S6" s="86"/>
      <c r="T6" s="86"/>
      <c r="U6" s="86">
        <v>23</v>
      </c>
      <c r="V6" s="86"/>
      <c r="W6" s="86">
        <v>38</v>
      </c>
      <c r="X6" s="86"/>
      <c r="Y6" s="86">
        <f t="shared" si="3"/>
        <v>0</v>
      </c>
      <c r="Z6" s="86"/>
      <c r="AA6" s="86">
        <f t="shared" si="4"/>
        <v>0</v>
      </c>
      <c r="AB6" s="86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4"/>
    </row>
    <row r="7" spans="2:76" hidden="1" x14ac:dyDescent="0.25">
      <c r="B7" s="2"/>
      <c r="C7" s="3"/>
      <c r="D7" s="3" t="s">
        <v>11</v>
      </c>
      <c r="E7" s="86">
        <f>+M19</f>
        <v>560</v>
      </c>
      <c r="F7" s="86"/>
      <c r="G7" s="86">
        <f>+BL61</f>
        <v>365</v>
      </c>
      <c r="H7" s="86"/>
      <c r="I7" s="86">
        <f t="shared" si="1"/>
        <v>365</v>
      </c>
      <c r="J7" s="86"/>
      <c r="K7" s="86">
        <f>+M17</f>
        <v>590</v>
      </c>
      <c r="L7" s="86"/>
      <c r="M7" s="86">
        <f>+BN61</f>
        <v>395</v>
      </c>
      <c r="N7" s="86"/>
      <c r="O7" s="86">
        <f t="shared" si="2"/>
        <v>395</v>
      </c>
      <c r="P7" s="86"/>
      <c r="Q7" s="86" t="str">
        <f t="shared" si="0"/>
        <v>çift doğrultu</v>
      </c>
      <c r="R7" s="86"/>
      <c r="S7" s="86"/>
      <c r="T7" s="86"/>
      <c r="U7" s="86">
        <v>26</v>
      </c>
      <c r="V7" s="86"/>
      <c r="W7" s="86">
        <v>42</v>
      </c>
      <c r="X7" s="86"/>
      <c r="Y7" s="86">
        <f t="shared" si="3"/>
        <v>0</v>
      </c>
      <c r="Z7" s="86"/>
      <c r="AA7" s="86">
        <f t="shared" si="4"/>
        <v>0</v>
      </c>
      <c r="AB7" s="8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4"/>
    </row>
    <row r="8" spans="2:76" hidden="1" x14ac:dyDescent="0.25">
      <c r="B8" s="2"/>
      <c r="C8" s="3"/>
      <c r="D8" s="3" t="s">
        <v>12</v>
      </c>
      <c r="E8" s="86">
        <f>+AF19</f>
        <v>460</v>
      </c>
      <c r="F8" s="86"/>
      <c r="G8" s="86">
        <f>+BL61</f>
        <v>365</v>
      </c>
      <c r="H8" s="86"/>
      <c r="I8" s="86">
        <f t="shared" si="1"/>
        <v>365</v>
      </c>
      <c r="J8" s="86"/>
      <c r="K8" s="86">
        <f>+AF17</f>
        <v>490</v>
      </c>
      <c r="L8" s="86"/>
      <c r="M8" s="86">
        <f>+BN61</f>
        <v>395</v>
      </c>
      <c r="N8" s="86"/>
      <c r="O8" s="86">
        <f t="shared" si="2"/>
        <v>395</v>
      </c>
      <c r="P8" s="86"/>
      <c r="Q8" s="86" t="str">
        <f t="shared" si="0"/>
        <v>çift doğrultu</v>
      </c>
      <c r="R8" s="86"/>
      <c r="S8" s="86"/>
      <c r="T8" s="86"/>
      <c r="U8" s="86">
        <v>28</v>
      </c>
      <c r="V8" s="86"/>
      <c r="W8" s="86">
        <v>41</v>
      </c>
      <c r="X8" s="86"/>
      <c r="Y8" s="86">
        <f t="shared" si="3"/>
        <v>0</v>
      </c>
      <c r="Z8" s="86"/>
      <c r="AA8" s="86">
        <f t="shared" si="4"/>
        <v>0</v>
      </c>
      <c r="AB8" s="8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4"/>
    </row>
    <row r="9" spans="2:76" hidden="1" x14ac:dyDescent="0.25">
      <c r="B9" s="2"/>
      <c r="C9" s="3"/>
      <c r="D9" s="3" t="s">
        <v>13</v>
      </c>
      <c r="E9" s="86">
        <f>+AY19</f>
        <v>350</v>
      </c>
      <c r="F9" s="86"/>
      <c r="G9" s="86">
        <f>+BL61</f>
        <v>365</v>
      </c>
      <c r="H9" s="86"/>
      <c r="I9" s="86">
        <f t="shared" si="1"/>
        <v>350</v>
      </c>
      <c r="J9" s="86"/>
      <c r="K9" s="86">
        <f>+AY17</f>
        <v>380</v>
      </c>
      <c r="L9" s="86"/>
      <c r="M9" s="86">
        <f>+BN61</f>
        <v>395</v>
      </c>
      <c r="N9" s="86"/>
      <c r="O9" s="86">
        <f t="shared" si="2"/>
        <v>380</v>
      </c>
      <c r="P9" s="86"/>
      <c r="Q9" s="86" t="str">
        <f t="shared" si="0"/>
        <v>çift doğrultu</v>
      </c>
      <c r="R9" s="86"/>
      <c r="S9" s="86"/>
      <c r="T9" s="86"/>
      <c r="U9" s="86">
        <v>30</v>
      </c>
      <c r="V9" s="86"/>
      <c r="W9" s="86">
        <v>39</v>
      </c>
      <c r="X9" s="86"/>
      <c r="Y9" s="86">
        <f t="shared" si="3"/>
        <v>0</v>
      </c>
      <c r="Z9" s="86"/>
      <c r="AA9" s="86">
        <f t="shared" si="4"/>
        <v>0</v>
      </c>
      <c r="AB9" s="86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4"/>
    </row>
    <row r="10" spans="2:76" hidden="1" x14ac:dyDescent="0.25">
      <c r="B10" s="2"/>
      <c r="C10" s="3"/>
      <c r="D10" s="3" t="s">
        <v>14</v>
      </c>
      <c r="E10" s="86">
        <f>+M19</f>
        <v>560</v>
      </c>
      <c r="F10" s="86"/>
      <c r="G10" s="86">
        <f>+BL87</f>
        <v>295</v>
      </c>
      <c r="H10" s="86"/>
      <c r="I10" s="86">
        <f t="shared" si="1"/>
        <v>295</v>
      </c>
      <c r="J10" s="86"/>
      <c r="K10" s="86">
        <f>+M17</f>
        <v>590</v>
      </c>
      <c r="L10" s="86"/>
      <c r="M10" s="86">
        <f>+BN87</f>
        <v>322.5</v>
      </c>
      <c r="N10" s="86"/>
      <c r="O10" s="86">
        <f t="shared" si="2"/>
        <v>322.5</v>
      </c>
      <c r="P10" s="86"/>
      <c r="Q10" s="86" t="str">
        <f t="shared" si="0"/>
        <v>çift doğrultu</v>
      </c>
      <c r="R10" s="86"/>
      <c r="S10" s="86"/>
      <c r="T10" s="86"/>
      <c r="U10" s="86">
        <v>32</v>
      </c>
      <c r="V10" s="86"/>
      <c r="W10" s="86">
        <v>43</v>
      </c>
      <c r="X10" s="86"/>
      <c r="Y10" s="86">
        <f t="shared" si="3"/>
        <v>0</v>
      </c>
      <c r="Z10" s="86"/>
      <c r="AA10" s="86">
        <f t="shared" si="4"/>
        <v>0</v>
      </c>
      <c r="AB10" s="86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4"/>
    </row>
    <row r="11" spans="2:76" hidden="1" x14ac:dyDescent="0.25">
      <c r="B11" s="2"/>
      <c r="C11" s="3"/>
      <c r="D11" s="3" t="s">
        <v>15</v>
      </c>
      <c r="E11" s="86">
        <f>+AF19</f>
        <v>460</v>
      </c>
      <c r="F11" s="86"/>
      <c r="G11" s="86">
        <f>+BL87</f>
        <v>295</v>
      </c>
      <c r="H11" s="86"/>
      <c r="I11" s="86">
        <f t="shared" ref="I11:I12" si="5">MIN(E11,G11)</f>
        <v>295</v>
      </c>
      <c r="J11" s="86"/>
      <c r="K11" s="86">
        <f>+AF17</f>
        <v>490</v>
      </c>
      <c r="L11" s="86"/>
      <c r="M11" s="86">
        <f>+BN87</f>
        <v>322.5</v>
      </c>
      <c r="N11" s="86"/>
      <c r="O11" s="86">
        <f t="shared" si="2"/>
        <v>322.5</v>
      </c>
      <c r="P11" s="86"/>
      <c r="Q11" s="86" t="str">
        <f t="shared" si="0"/>
        <v>çift doğrultu</v>
      </c>
      <c r="R11" s="86"/>
      <c r="S11" s="86"/>
      <c r="T11" s="86"/>
      <c r="U11" s="86">
        <v>46</v>
      </c>
      <c r="V11" s="86"/>
      <c r="W11" s="86">
        <v>44</v>
      </c>
      <c r="X11" s="86"/>
      <c r="Y11" s="86">
        <f t="shared" si="3"/>
        <v>0</v>
      </c>
      <c r="Z11" s="86"/>
      <c r="AA11" s="86">
        <f t="shared" si="4"/>
        <v>0</v>
      </c>
      <c r="AB11" s="86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4"/>
    </row>
    <row r="12" spans="2:76" hidden="1" x14ac:dyDescent="0.25">
      <c r="B12" s="2"/>
      <c r="C12" s="3"/>
      <c r="D12" s="3" t="s">
        <v>16</v>
      </c>
      <c r="E12" s="86">
        <f>+AY19</f>
        <v>350</v>
      </c>
      <c r="F12" s="86"/>
      <c r="G12" s="86">
        <f>+BL87</f>
        <v>295</v>
      </c>
      <c r="H12" s="86"/>
      <c r="I12" s="86">
        <f t="shared" si="5"/>
        <v>295</v>
      </c>
      <c r="J12" s="86"/>
      <c r="K12" s="86">
        <f>+AY17</f>
        <v>380</v>
      </c>
      <c r="L12" s="86"/>
      <c r="M12" s="86">
        <f>+BN87</f>
        <v>322.5</v>
      </c>
      <c r="N12" s="86"/>
      <c r="O12" s="86">
        <f t="shared" si="2"/>
        <v>322.5</v>
      </c>
      <c r="P12" s="86"/>
      <c r="Q12" s="86" t="str">
        <f t="shared" si="0"/>
        <v>çift doğrultu</v>
      </c>
      <c r="R12" s="86"/>
      <c r="S12" s="86"/>
      <c r="T12" s="86"/>
      <c r="U12" s="86">
        <v>34</v>
      </c>
      <c r="V12" s="86"/>
      <c r="W12" s="86">
        <v>45</v>
      </c>
      <c r="X12" s="86"/>
      <c r="Y12" s="86">
        <f t="shared" si="3"/>
        <v>0</v>
      </c>
      <c r="Z12" s="86"/>
      <c r="AA12" s="86">
        <f t="shared" si="4"/>
        <v>0</v>
      </c>
      <c r="AB12" s="86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4"/>
    </row>
    <row r="13" spans="2:76" ht="10.15" customHeight="1" x14ac:dyDescent="0.2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 t="s">
        <v>25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11" t="s">
        <v>35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3"/>
      <c r="BX13" s="4"/>
    </row>
    <row r="14" spans="2:76" x14ac:dyDescent="0.25">
      <c r="B14" s="2"/>
      <c r="C14" s="3"/>
      <c r="D14" s="3"/>
      <c r="E14" s="3"/>
      <c r="F14" s="3"/>
      <c r="G14" s="3" t="s">
        <v>19</v>
      </c>
      <c r="H14" s="3"/>
      <c r="I14" s="3"/>
      <c r="J14" s="87">
        <v>2</v>
      </c>
      <c r="K14" s="87"/>
      <c r="L14" s="3" t="s">
        <v>0</v>
      </c>
      <c r="M14" s="3"/>
      <c r="N14" s="3"/>
      <c r="O14" s="3" t="s">
        <v>18</v>
      </c>
      <c r="P14" s="3"/>
      <c r="Q14" s="3"/>
      <c r="R14" s="3"/>
      <c r="S14" s="3"/>
      <c r="T14" s="3"/>
      <c r="U14" s="3"/>
      <c r="V14" s="87">
        <v>35</v>
      </c>
      <c r="W14" s="87"/>
      <c r="X14" s="3" t="s">
        <v>0</v>
      </c>
      <c r="Y14" s="3"/>
      <c r="Z14" s="3"/>
      <c r="AA14" s="3" t="s">
        <v>17</v>
      </c>
      <c r="AB14" s="3"/>
      <c r="AC14" s="3"/>
      <c r="AD14" s="3"/>
      <c r="AE14" s="3"/>
      <c r="AF14" s="3"/>
      <c r="AG14" s="3"/>
      <c r="AH14" s="3"/>
      <c r="AI14" s="3"/>
      <c r="AJ14" s="3" t="s">
        <v>27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3"/>
      <c r="BX14" s="4"/>
    </row>
    <row r="15" spans="2:76" x14ac:dyDescent="0.2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8">
        <f>+D19+M19+W19+AF19+AP19+AY19+BI19</f>
        <v>1490</v>
      </c>
      <c r="AG15" s="88"/>
      <c r="AH15" s="3" t="s">
        <v>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4"/>
    </row>
    <row r="16" spans="2:76" x14ac:dyDescent="0.25">
      <c r="B16" s="2"/>
      <c r="C16" s="3"/>
      <c r="D16" s="85">
        <f>+D19/2</f>
        <v>15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85">
        <f>+BI19/2</f>
        <v>15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4"/>
    </row>
    <row r="17" spans="2:76" x14ac:dyDescent="0.25">
      <c r="B17" s="2"/>
      <c r="C17" s="3"/>
      <c r="D17" s="85"/>
      <c r="E17" s="3"/>
      <c r="F17" s="3"/>
      <c r="G17" s="3"/>
      <c r="H17" s="3"/>
      <c r="I17" s="3"/>
      <c r="J17" s="3"/>
      <c r="K17" s="3"/>
      <c r="L17" s="3"/>
      <c r="M17" s="88">
        <f>+D19/2+M19+W19/2</f>
        <v>590</v>
      </c>
      <c r="N17" s="88"/>
      <c r="O17" s="3" t="s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88">
        <f>+W19/2+AF19+AP19/2</f>
        <v>490</v>
      </c>
      <c r="AG17" s="88"/>
      <c r="AH17" s="3" t="s">
        <v>0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88">
        <f>+AP19/2+AY19+BI19/2</f>
        <v>380</v>
      </c>
      <c r="AZ17" s="88"/>
      <c r="BA17" s="3" t="s">
        <v>0</v>
      </c>
      <c r="BB17" s="3"/>
      <c r="BC17" s="3"/>
      <c r="BD17" s="3"/>
      <c r="BE17" s="3"/>
      <c r="BF17" s="3"/>
      <c r="BG17" s="3"/>
      <c r="BH17" s="3"/>
      <c r="BI17" s="3"/>
      <c r="BJ17" s="8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4"/>
    </row>
    <row r="18" spans="2:76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4"/>
    </row>
    <row r="19" spans="2:76" x14ac:dyDescent="0.25">
      <c r="B19" s="2"/>
      <c r="C19" s="3"/>
      <c r="D19" s="87">
        <v>30</v>
      </c>
      <c r="E19" s="87"/>
      <c r="F19" s="3" t="s">
        <v>0</v>
      </c>
      <c r="G19" s="3"/>
      <c r="H19" s="3"/>
      <c r="I19" s="3"/>
      <c r="J19" s="3"/>
      <c r="K19" s="3"/>
      <c r="L19" s="3"/>
      <c r="M19" s="87">
        <v>560</v>
      </c>
      <c r="N19" s="87"/>
      <c r="O19" s="3" t="s">
        <v>0</v>
      </c>
      <c r="P19" s="3"/>
      <c r="Q19" s="3"/>
      <c r="R19" s="3"/>
      <c r="S19" s="3"/>
      <c r="T19" s="3"/>
      <c r="U19" s="3"/>
      <c r="V19" s="3"/>
      <c r="W19" s="87">
        <v>30</v>
      </c>
      <c r="X19" s="87"/>
      <c r="Y19" s="3" t="s">
        <v>0</v>
      </c>
      <c r="Z19" s="3"/>
      <c r="AA19" s="3"/>
      <c r="AB19" s="3"/>
      <c r="AC19" s="3"/>
      <c r="AD19" s="3"/>
      <c r="AE19" s="3"/>
      <c r="AF19" s="87">
        <v>460</v>
      </c>
      <c r="AG19" s="87"/>
      <c r="AH19" s="3" t="s">
        <v>0</v>
      </c>
      <c r="AI19" s="3"/>
      <c r="AJ19" s="3"/>
      <c r="AK19" s="3"/>
      <c r="AL19" s="3"/>
      <c r="AM19" s="3"/>
      <c r="AN19" s="3"/>
      <c r="AO19" s="3"/>
      <c r="AP19" s="87">
        <v>30</v>
      </c>
      <c r="AQ19" s="87"/>
      <c r="AR19" s="3" t="s">
        <v>0</v>
      </c>
      <c r="AS19" s="3"/>
      <c r="AT19" s="3"/>
      <c r="AU19" s="3"/>
      <c r="AV19" s="3"/>
      <c r="AW19" s="3"/>
      <c r="AX19" s="3"/>
      <c r="AY19" s="87">
        <v>350</v>
      </c>
      <c r="AZ19" s="87"/>
      <c r="BA19" s="3" t="s">
        <v>0</v>
      </c>
      <c r="BB19" s="3"/>
      <c r="BC19" s="3"/>
      <c r="BD19" s="3"/>
      <c r="BE19" s="3"/>
      <c r="BF19" s="3"/>
      <c r="BG19" s="3"/>
      <c r="BH19" s="3"/>
      <c r="BI19" s="87">
        <v>30</v>
      </c>
      <c r="BJ19" s="87"/>
      <c r="BK19" s="3" t="s">
        <v>0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4"/>
    </row>
    <row r="20" spans="2:76" x14ac:dyDescent="0.2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4"/>
    </row>
    <row r="21" spans="2:76" x14ac:dyDescent="0.25">
      <c r="B21" s="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7">
        <f>+V14</f>
        <v>35</v>
      </c>
      <c r="O21" s="117"/>
      <c r="P21" s="117">
        <f>IF(AA4=1,"",+V14)</f>
        <v>35</v>
      </c>
      <c r="Q21" s="117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117">
        <f>+V14</f>
        <v>35</v>
      </c>
      <c r="AH21" s="117"/>
      <c r="AI21" s="117">
        <f>IF(AA5=1,"",+V14)</f>
        <v>35</v>
      </c>
      <c r="AJ21" s="117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117">
        <f>+V14</f>
        <v>35</v>
      </c>
      <c r="BA21" s="117"/>
      <c r="BB21" s="117">
        <f>IF(AA6=1,"",+V14)</f>
        <v>35</v>
      </c>
      <c r="BC21" s="117"/>
      <c r="BD21" s="41"/>
      <c r="BE21" s="41"/>
      <c r="BF21" s="41"/>
      <c r="BG21" s="41"/>
      <c r="BH21" s="41"/>
      <c r="BI21" s="41"/>
      <c r="BJ21" s="41"/>
      <c r="BK21" s="41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4"/>
    </row>
    <row r="22" spans="2:76" x14ac:dyDescent="0.25">
      <c r="B22" s="2"/>
      <c r="C22" s="41"/>
      <c r="D22" s="42"/>
      <c r="E22" s="43"/>
      <c r="F22" s="44"/>
      <c r="G22" s="44"/>
      <c r="H22" s="44"/>
      <c r="I22" s="44"/>
      <c r="J22" s="44"/>
      <c r="K22" s="44"/>
      <c r="L22" s="44"/>
      <c r="M22" s="103">
        <f>IF(AA4=1,BL35/4,BL35/5)+BL22-J14</f>
        <v>119</v>
      </c>
      <c r="N22" s="44"/>
      <c r="O22" s="45"/>
      <c r="P22" s="44"/>
      <c r="Q22" s="44"/>
      <c r="R22" s="44"/>
      <c r="S22" s="44"/>
      <c r="T22" s="44"/>
      <c r="U22" s="44"/>
      <c r="V22" s="44"/>
      <c r="W22" s="42"/>
      <c r="X22" s="43"/>
      <c r="Y22" s="44"/>
      <c r="Z22" s="44"/>
      <c r="AA22" s="44"/>
      <c r="AB22" s="44"/>
      <c r="AC22" s="44"/>
      <c r="AD22" s="44"/>
      <c r="AE22" s="44"/>
      <c r="AF22" s="103">
        <f>IF(AA5=1,BL35/4,BL35/5)+BL22-J14</f>
        <v>119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2"/>
      <c r="AQ22" s="43"/>
      <c r="AR22" s="44"/>
      <c r="AS22" s="44"/>
      <c r="AT22" s="44"/>
      <c r="AU22" s="44"/>
      <c r="AV22" s="44"/>
      <c r="AW22" s="44"/>
      <c r="AX22" s="44"/>
      <c r="AY22" s="103">
        <f>IF(AA6=1,BL35/4,BL35/5)+BL22-J14</f>
        <v>119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2"/>
      <c r="BJ22" s="43"/>
      <c r="BK22" s="41"/>
      <c r="BL22" s="109">
        <v>25</v>
      </c>
      <c r="BM22" s="86">
        <f>+BL22/2</f>
        <v>12.5</v>
      </c>
      <c r="BN22" s="86"/>
      <c r="BO22" s="3" t="s">
        <v>0</v>
      </c>
      <c r="BP22" s="3"/>
      <c r="BQ22" s="3"/>
      <c r="BR22" s="3"/>
      <c r="BS22" s="3"/>
      <c r="BT22" s="14"/>
      <c r="BU22" s="15"/>
      <c r="BV22" s="15"/>
      <c r="BW22" s="16"/>
      <c r="BX22" s="4"/>
    </row>
    <row r="23" spans="2:76" x14ac:dyDescent="0.25">
      <c r="B23" s="2"/>
      <c r="C23" s="41"/>
      <c r="D23" s="46"/>
      <c r="E23" s="47"/>
      <c r="F23" s="48"/>
      <c r="G23" s="48"/>
      <c r="H23" s="48"/>
      <c r="I23" s="48"/>
      <c r="J23" s="48"/>
      <c r="K23" s="48"/>
      <c r="L23" s="48"/>
      <c r="M23" s="104"/>
      <c r="N23" s="48"/>
      <c r="O23" s="49"/>
      <c r="P23" s="48"/>
      <c r="Q23" s="48"/>
      <c r="R23" s="48"/>
      <c r="S23" s="48"/>
      <c r="T23" s="48"/>
      <c r="U23" s="48"/>
      <c r="V23" s="48"/>
      <c r="W23" s="46"/>
      <c r="X23" s="47"/>
      <c r="Y23" s="48"/>
      <c r="Z23" s="48"/>
      <c r="AA23" s="48"/>
      <c r="AB23" s="48"/>
      <c r="AC23" s="48"/>
      <c r="AD23" s="48"/>
      <c r="AE23" s="48"/>
      <c r="AF23" s="104"/>
      <c r="AG23" s="48"/>
      <c r="AH23" s="48"/>
      <c r="AI23" s="48"/>
      <c r="AJ23" s="48"/>
      <c r="AK23" s="48"/>
      <c r="AL23" s="48"/>
      <c r="AM23" s="48"/>
      <c r="AN23" s="48"/>
      <c r="AO23" s="48"/>
      <c r="AP23" s="46"/>
      <c r="AQ23" s="47"/>
      <c r="AR23" s="48"/>
      <c r="AS23" s="48"/>
      <c r="AT23" s="48"/>
      <c r="AU23" s="48"/>
      <c r="AV23" s="48"/>
      <c r="AW23" s="48"/>
      <c r="AX23" s="48"/>
      <c r="AY23" s="104"/>
      <c r="AZ23" s="48"/>
      <c r="BA23" s="48"/>
      <c r="BB23" s="48"/>
      <c r="BC23" s="48"/>
      <c r="BD23" s="48"/>
      <c r="BE23" s="48"/>
      <c r="BF23" s="48"/>
      <c r="BG23" s="48"/>
      <c r="BH23" s="48"/>
      <c r="BI23" s="46"/>
      <c r="BJ23" s="47"/>
      <c r="BK23" s="41"/>
      <c r="BL23" s="109"/>
      <c r="BM23" s="3"/>
      <c r="BN23" s="3"/>
      <c r="BO23" s="3"/>
      <c r="BP23" s="3"/>
      <c r="BQ23" s="3"/>
      <c r="BR23" s="3"/>
      <c r="BS23" s="3"/>
      <c r="BT23" s="19"/>
      <c r="BU23" s="20"/>
      <c r="BV23" s="21"/>
      <c r="BW23" s="22"/>
      <c r="BX23" s="4"/>
    </row>
    <row r="24" spans="2:76" x14ac:dyDescent="0.25">
      <c r="B24" s="2"/>
      <c r="C24" s="41"/>
      <c r="D24" s="38"/>
      <c r="E24" s="39"/>
      <c r="F24" s="50" t="s">
        <v>1</v>
      </c>
      <c r="G24" s="115">
        <v>10</v>
      </c>
      <c r="H24" s="115"/>
      <c r="I24" s="50" t="s">
        <v>0</v>
      </c>
      <c r="J24" s="50"/>
      <c r="K24" s="50"/>
      <c r="L24" s="50"/>
      <c r="M24" s="93">
        <f>+M22+N21</f>
        <v>154</v>
      </c>
      <c r="N24" s="50"/>
      <c r="O24" s="93">
        <f>IF(AA4=1,"",+BL35/5+BL22-J14)</f>
        <v>119</v>
      </c>
      <c r="P24" s="50"/>
      <c r="Q24" s="50"/>
      <c r="R24" s="50"/>
      <c r="S24" s="50"/>
      <c r="T24" s="50"/>
      <c r="U24" s="50"/>
      <c r="V24" s="50"/>
      <c r="W24" s="38"/>
      <c r="X24" s="39"/>
      <c r="Y24" s="50" t="s">
        <v>1</v>
      </c>
      <c r="Z24" s="115">
        <v>10</v>
      </c>
      <c r="AA24" s="115"/>
      <c r="AB24" s="50" t="s">
        <v>0</v>
      </c>
      <c r="AC24" s="50"/>
      <c r="AD24" s="50"/>
      <c r="AE24" s="50"/>
      <c r="AF24" s="93">
        <f>+AF22+AG21</f>
        <v>154</v>
      </c>
      <c r="AG24" s="50"/>
      <c r="AH24" s="93">
        <f>IF(AA5=1,"",+BL35/5+BL22-J14)</f>
        <v>119</v>
      </c>
      <c r="AI24" s="50"/>
      <c r="AJ24" s="50"/>
      <c r="AK24" s="50"/>
      <c r="AL24" s="50"/>
      <c r="AM24" s="50"/>
      <c r="AN24" s="50"/>
      <c r="AO24" s="50"/>
      <c r="AP24" s="38"/>
      <c r="AQ24" s="39"/>
      <c r="AR24" s="50" t="s">
        <v>1</v>
      </c>
      <c r="AS24" s="115">
        <v>10</v>
      </c>
      <c r="AT24" s="115"/>
      <c r="AU24" s="50" t="s">
        <v>0</v>
      </c>
      <c r="AV24" s="50"/>
      <c r="AW24" s="50"/>
      <c r="AX24" s="50"/>
      <c r="AY24" s="93">
        <f>+AY22+AZ21</f>
        <v>154</v>
      </c>
      <c r="AZ24" s="50"/>
      <c r="BA24" s="93">
        <f>IF(AA6=1,"",BL35/5+BL22-J14)</f>
        <v>119</v>
      </c>
      <c r="BB24" s="50"/>
      <c r="BC24" s="50"/>
      <c r="BD24" s="50"/>
      <c r="BE24" s="50"/>
      <c r="BF24" s="50"/>
      <c r="BG24" s="50"/>
      <c r="BH24" s="50"/>
      <c r="BI24" s="38"/>
      <c r="BJ24" s="39"/>
      <c r="BK24" s="41"/>
      <c r="BL24" s="3"/>
      <c r="BM24" s="3"/>
      <c r="BN24" s="3"/>
      <c r="BO24" s="3"/>
      <c r="BP24" s="3"/>
      <c r="BQ24" s="3"/>
      <c r="BR24" s="3"/>
      <c r="BS24" s="3"/>
      <c r="BT24" s="19"/>
      <c r="BU24" s="24"/>
      <c r="BV24" s="3"/>
      <c r="BW24" s="3"/>
      <c r="BX24" s="4"/>
    </row>
    <row r="25" spans="2:76" x14ac:dyDescent="0.25">
      <c r="B25" s="2"/>
      <c r="C25" s="41"/>
      <c r="D25" s="38"/>
      <c r="E25" s="39"/>
      <c r="F25" s="50"/>
      <c r="G25" s="94">
        <v>10</v>
      </c>
      <c r="H25" s="94"/>
      <c r="I25" s="50" t="s">
        <v>4</v>
      </c>
      <c r="J25" s="50"/>
      <c r="K25" s="50"/>
      <c r="L25" s="50"/>
      <c r="M25" s="93"/>
      <c r="N25" s="50"/>
      <c r="O25" s="93"/>
      <c r="P25" s="50"/>
      <c r="Q25" s="50"/>
      <c r="R25" s="50"/>
      <c r="S25" s="50"/>
      <c r="T25" s="50"/>
      <c r="U25" s="50"/>
      <c r="V25" s="50"/>
      <c r="W25" s="38"/>
      <c r="X25" s="39"/>
      <c r="Y25" s="50"/>
      <c r="Z25" s="94">
        <v>10</v>
      </c>
      <c r="AA25" s="94"/>
      <c r="AB25" s="50" t="s">
        <v>4</v>
      </c>
      <c r="AC25" s="50"/>
      <c r="AD25" s="50"/>
      <c r="AE25" s="50"/>
      <c r="AF25" s="93"/>
      <c r="AG25" s="50"/>
      <c r="AH25" s="93"/>
      <c r="AI25" s="50"/>
      <c r="AJ25" s="50"/>
      <c r="AK25" s="50"/>
      <c r="AL25" s="50"/>
      <c r="AM25" s="50"/>
      <c r="AN25" s="50"/>
      <c r="AO25" s="50"/>
      <c r="AP25" s="38"/>
      <c r="AQ25" s="39"/>
      <c r="AR25" s="50"/>
      <c r="AS25" s="94">
        <v>10</v>
      </c>
      <c r="AT25" s="94"/>
      <c r="AU25" s="50" t="s">
        <v>4</v>
      </c>
      <c r="AV25" s="50"/>
      <c r="AW25" s="50"/>
      <c r="AX25" s="50"/>
      <c r="AY25" s="93"/>
      <c r="AZ25" s="50"/>
      <c r="BA25" s="93"/>
      <c r="BB25" s="50"/>
      <c r="BC25" s="50"/>
      <c r="BD25" s="50"/>
      <c r="BE25" s="50"/>
      <c r="BF25" s="50"/>
      <c r="BG25" s="50"/>
      <c r="BH25" s="50"/>
      <c r="BI25" s="38"/>
      <c r="BJ25" s="39"/>
      <c r="BK25" s="41"/>
      <c r="BL25" s="3"/>
      <c r="BM25" s="3"/>
      <c r="BN25" s="3"/>
      <c r="BO25" s="3"/>
      <c r="BP25" s="3"/>
      <c r="BQ25" s="3"/>
      <c r="BR25" s="3"/>
      <c r="BS25" s="3"/>
      <c r="BT25" s="19"/>
      <c r="BU25" s="24"/>
      <c r="BV25" s="3"/>
      <c r="BW25" s="3"/>
      <c r="BX25" s="4"/>
    </row>
    <row r="26" spans="2:76" x14ac:dyDescent="0.25">
      <c r="B26" s="2"/>
      <c r="C26" s="41"/>
      <c r="D26" s="38"/>
      <c r="E26" s="39"/>
      <c r="F26" s="50"/>
      <c r="G26" s="50"/>
      <c r="H26" s="50"/>
      <c r="I26" s="50"/>
      <c r="J26" s="50"/>
      <c r="K26" s="50"/>
      <c r="L26" s="50"/>
      <c r="M26" s="93"/>
      <c r="N26" s="50"/>
      <c r="O26" s="50"/>
      <c r="P26" s="101">
        <f>IF(AA4=1,"",+P44)</f>
        <v>8.4852813742385695</v>
      </c>
      <c r="Q26" s="50"/>
      <c r="R26" s="50"/>
      <c r="S26" s="50"/>
      <c r="T26" s="50"/>
      <c r="U26" s="50"/>
      <c r="V26" s="50"/>
      <c r="W26" s="38"/>
      <c r="X26" s="39"/>
      <c r="Y26" s="50"/>
      <c r="Z26" s="51"/>
      <c r="AA26" s="51"/>
      <c r="AB26" s="50"/>
      <c r="AC26" s="50"/>
      <c r="AD26" s="50"/>
      <c r="AE26" s="50"/>
      <c r="AF26" s="93"/>
      <c r="AG26" s="50"/>
      <c r="AH26" s="50"/>
      <c r="AI26" s="101">
        <f>IF(AA5=1,"",+AI44)</f>
        <v>7.0710678118654755</v>
      </c>
      <c r="AJ26" s="50"/>
      <c r="AK26" s="50"/>
      <c r="AL26" s="50"/>
      <c r="AM26" s="50"/>
      <c r="AN26" s="50"/>
      <c r="AO26" s="50"/>
      <c r="AP26" s="38"/>
      <c r="AQ26" s="39"/>
      <c r="AR26" s="50"/>
      <c r="AS26" s="50"/>
      <c r="AT26" s="50"/>
      <c r="AU26" s="50"/>
      <c r="AV26" s="50"/>
      <c r="AW26" s="50"/>
      <c r="AX26" s="50"/>
      <c r="AY26" s="93"/>
      <c r="AZ26" s="50"/>
      <c r="BA26" s="50"/>
      <c r="BB26" s="93">
        <f>IF(AA6=1,"",+BB44)</f>
        <v>7.0710678118654755</v>
      </c>
      <c r="BC26" s="50"/>
      <c r="BD26" s="50"/>
      <c r="BE26" s="50"/>
      <c r="BF26" s="50"/>
      <c r="BG26" s="50"/>
      <c r="BH26" s="50"/>
      <c r="BI26" s="38"/>
      <c r="BJ26" s="39"/>
      <c r="BK26" s="41"/>
      <c r="BL26" s="3"/>
      <c r="BM26" s="3"/>
      <c r="BN26" s="3"/>
      <c r="BO26" s="3"/>
      <c r="BP26" s="3"/>
      <c r="BQ26" s="3"/>
      <c r="BR26" s="3"/>
      <c r="BS26" s="3"/>
      <c r="BT26" s="19"/>
      <c r="BU26" s="24"/>
      <c r="BV26" s="3"/>
      <c r="BW26" s="3"/>
      <c r="BX26" s="4"/>
    </row>
    <row r="27" spans="2:76" x14ac:dyDescent="0.25">
      <c r="B27" s="2"/>
      <c r="C27" s="41"/>
      <c r="D27" s="38"/>
      <c r="E27" s="39"/>
      <c r="F27" s="50"/>
      <c r="G27" s="50"/>
      <c r="H27" s="50"/>
      <c r="I27" s="50"/>
      <c r="J27" s="50"/>
      <c r="K27" s="50"/>
      <c r="L27" s="50"/>
      <c r="M27" s="93" t="s">
        <v>3</v>
      </c>
      <c r="N27" s="50"/>
      <c r="O27" s="50"/>
      <c r="P27" s="101"/>
      <c r="Q27" s="50"/>
      <c r="R27" s="50"/>
      <c r="S27" s="50"/>
      <c r="T27" s="50"/>
      <c r="U27" s="50"/>
      <c r="V27" s="50"/>
      <c r="W27" s="38"/>
      <c r="X27" s="39"/>
      <c r="Y27" s="50"/>
      <c r="Z27" s="50"/>
      <c r="AA27" s="50"/>
      <c r="AB27" s="50"/>
      <c r="AC27" s="50"/>
      <c r="AD27" s="50"/>
      <c r="AE27" s="50"/>
      <c r="AF27" s="93" t="s">
        <v>3</v>
      </c>
      <c r="AG27" s="50"/>
      <c r="AH27" s="50"/>
      <c r="AI27" s="101"/>
      <c r="AJ27" s="50"/>
      <c r="AK27" s="50"/>
      <c r="AL27" s="50"/>
      <c r="AM27" s="50"/>
      <c r="AN27" s="50"/>
      <c r="AO27" s="50"/>
      <c r="AP27" s="38"/>
      <c r="AQ27" s="39"/>
      <c r="AR27" s="50"/>
      <c r="AS27" s="50"/>
      <c r="AT27" s="50"/>
      <c r="AU27" s="50"/>
      <c r="AV27" s="50"/>
      <c r="AW27" s="50"/>
      <c r="AX27" s="50"/>
      <c r="AY27" s="93" t="s">
        <v>3</v>
      </c>
      <c r="AZ27" s="50"/>
      <c r="BA27" s="50"/>
      <c r="BB27" s="93"/>
      <c r="BC27" s="50"/>
      <c r="BD27" s="50"/>
      <c r="BE27" s="50"/>
      <c r="BF27" s="50"/>
      <c r="BG27" s="50"/>
      <c r="BH27" s="50"/>
      <c r="BI27" s="38"/>
      <c r="BJ27" s="39"/>
      <c r="BK27" s="41"/>
      <c r="BL27" s="3"/>
      <c r="BM27" s="3"/>
      <c r="BN27" s="3"/>
      <c r="BO27" s="3"/>
      <c r="BP27" s="3"/>
      <c r="BQ27" s="3"/>
      <c r="BR27" s="3"/>
      <c r="BS27" s="3"/>
      <c r="BT27" s="19"/>
      <c r="BU27" s="24"/>
      <c r="BV27" s="3"/>
      <c r="BW27" s="3"/>
      <c r="BX27" s="4"/>
    </row>
    <row r="28" spans="2:76" x14ac:dyDescent="0.25">
      <c r="B28" s="2"/>
      <c r="C28" s="41"/>
      <c r="D28" s="38"/>
      <c r="E28" s="39"/>
      <c r="F28" s="50"/>
      <c r="G28" s="50"/>
      <c r="H28" s="50"/>
      <c r="I28" s="50"/>
      <c r="J28" s="50"/>
      <c r="K28" s="50"/>
      <c r="L28" s="50"/>
      <c r="M28" s="93"/>
      <c r="N28" s="50"/>
      <c r="O28" s="50"/>
      <c r="P28" s="50"/>
      <c r="Q28" s="50"/>
      <c r="R28" s="50"/>
      <c r="S28" s="50"/>
      <c r="T28" s="50"/>
      <c r="U28" s="50"/>
      <c r="V28" s="50"/>
      <c r="W28" s="38"/>
      <c r="X28" s="39"/>
      <c r="Y28" s="50"/>
      <c r="Z28" s="50"/>
      <c r="AA28" s="50"/>
      <c r="AB28" s="50"/>
      <c r="AC28" s="50"/>
      <c r="AD28" s="50"/>
      <c r="AE28" s="50"/>
      <c r="AF28" s="93"/>
      <c r="AG28" s="50"/>
      <c r="AH28" s="50"/>
      <c r="AI28" s="50"/>
      <c r="AJ28" s="50"/>
      <c r="AK28" s="50"/>
      <c r="AL28" s="50"/>
      <c r="AM28" s="50"/>
      <c r="AN28" s="50"/>
      <c r="AO28" s="50"/>
      <c r="AP28" s="38"/>
      <c r="AQ28" s="39"/>
      <c r="AR28" s="50"/>
      <c r="AS28" s="50"/>
      <c r="AT28" s="50"/>
      <c r="AU28" s="50"/>
      <c r="AV28" s="50"/>
      <c r="AW28" s="50"/>
      <c r="AX28" s="50"/>
      <c r="AY28" s="93"/>
      <c r="AZ28" s="50"/>
      <c r="BA28" s="50"/>
      <c r="BB28" s="50"/>
      <c r="BC28" s="50"/>
      <c r="BD28" s="50"/>
      <c r="BE28" s="50"/>
      <c r="BF28" s="50"/>
      <c r="BG28" s="50"/>
      <c r="BH28" s="50"/>
      <c r="BI28" s="38"/>
      <c r="BJ28" s="39"/>
      <c r="BK28" s="41"/>
      <c r="BL28" s="3"/>
      <c r="BM28" s="3"/>
      <c r="BN28" s="3"/>
      <c r="BO28" s="3"/>
      <c r="BP28" s="3"/>
      <c r="BQ28" s="3"/>
      <c r="BR28" s="3"/>
      <c r="BS28" s="3"/>
      <c r="BT28" s="19"/>
      <c r="BU28" s="24"/>
      <c r="BV28" s="3"/>
      <c r="BW28" s="3"/>
      <c r="BX28" s="4"/>
    </row>
    <row r="29" spans="2:76" x14ac:dyDescent="0.25">
      <c r="B29" s="2"/>
      <c r="C29" s="41"/>
      <c r="D29" s="90">
        <f>IF(Y4=1,M19/4,M19/5)+D19-J14</f>
        <v>140</v>
      </c>
      <c r="E29" s="91"/>
      <c r="F29" s="50" t="s">
        <v>2</v>
      </c>
      <c r="G29" s="92">
        <f>+C30+D29</f>
        <v>175</v>
      </c>
      <c r="H29" s="92"/>
      <c r="I29" s="50"/>
      <c r="J29" s="50"/>
      <c r="K29" s="50"/>
      <c r="L29" s="50"/>
      <c r="M29" s="50"/>
      <c r="N29" s="50"/>
      <c r="O29" s="50"/>
      <c r="P29" s="93">
        <f>IF(AA4=1,"",BL35-BL35/5-BL35/5-2*SQRT(P26^2/2))</f>
        <v>276</v>
      </c>
      <c r="Q29" s="93">
        <f>BL35+BL22+BL48-2*J14</f>
        <v>531</v>
      </c>
      <c r="R29" s="50"/>
      <c r="S29" s="50"/>
      <c r="T29" s="50"/>
      <c r="U29" s="50"/>
      <c r="V29" s="50"/>
      <c r="W29" s="38"/>
      <c r="X29" s="39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93">
        <f>IF(AA5=1,"",BL35-BL35/5-BL35/5-2*SQRT(AI26^2/2))</f>
        <v>278</v>
      </c>
      <c r="AJ29" s="93">
        <f>+BL35+BL22+BL48-2*J14</f>
        <v>531</v>
      </c>
      <c r="AK29" s="50"/>
      <c r="AL29" s="50"/>
      <c r="AM29" s="50"/>
      <c r="AN29" s="50"/>
      <c r="AO29" s="50"/>
      <c r="AP29" s="38"/>
      <c r="AQ29" s="3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93">
        <f>IF(AA6=1,"",BL35-BL35/5-BL35/5-2*SQRT(BB26^2/2))</f>
        <v>278</v>
      </c>
      <c r="BC29" s="93">
        <f>+BL22+BL35+BL48-2*J14</f>
        <v>531</v>
      </c>
      <c r="BD29" s="50"/>
      <c r="BE29" s="50"/>
      <c r="BF29" s="50" t="s">
        <v>2</v>
      </c>
      <c r="BG29" s="92">
        <f>+BI29+BK30</f>
        <v>133</v>
      </c>
      <c r="BH29" s="92"/>
      <c r="BI29" s="90">
        <f>IF(Y6=1,AY19/4,AY19/5)+BI19-J14</f>
        <v>98</v>
      </c>
      <c r="BJ29" s="91"/>
      <c r="BK29" s="41"/>
      <c r="BL29" s="3"/>
      <c r="BM29" s="3"/>
      <c r="BN29" s="3"/>
      <c r="BO29" s="3"/>
      <c r="BP29" s="3"/>
      <c r="BQ29" s="3"/>
      <c r="BR29" s="3"/>
      <c r="BS29" s="3"/>
      <c r="BT29" s="19"/>
      <c r="BU29" s="24"/>
      <c r="BV29" s="3"/>
      <c r="BW29" s="3"/>
      <c r="BX29" s="4"/>
    </row>
    <row r="30" spans="2:76" x14ac:dyDescent="0.25">
      <c r="B30" s="2"/>
      <c r="C30" s="116">
        <f>+V14</f>
        <v>35</v>
      </c>
      <c r="D30" s="38"/>
      <c r="E30" s="3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93"/>
      <c r="Q30" s="93"/>
      <c r="R30" s="50"/>
      <c r="S30" s="50"/>
      <c r="T30" s="50"/>
      <c r="U30" s="50"/>
      <c r="V30" s="50"/>
      <c r="W30" s="90">
        <f>IF(Y4=1,M19/4,M19/5)+IF(Y5=1,AF19/4,AF19/5)+W19</f>
        <v>234</v>
      </c>
      <c r="X30" s="91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93"/>
      <c r="AJ30" s="93"/>
      <c r="AK30" s="50"/>
      <c r="AL30" s="50"/>
      <c r="AM30" s="50"/>
      <c r="AN30" s="50"/>
      <c r="AO30" s="50"/>
      <c r="AP30" s="90">
        <f>IF(Y5=1,AF19/4,+AF19/5)+IF(Y6=1,AY19/4,AY19/5)+AP19</f>
        <v>192</v>
      </c>
      <c r="AQ30" s="91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93"/>
      <c r="BC30" s="93"/>
      <c r="BD30" s="50"/>
      <c r="BE30" s="50"/>
      <c r="BF30" s="50"/>
      <c r="BG30" s="50"/>
      <c r="BH30" s="50"/>
      <c r="BI30" s="38"/>
      <c r="BJ30" s="39"/>
      <c r="BK30" s="116">
        <f>+V14</f>
        <v>35</v>
      </c>
      <c r="BL30" s="3"/>
      <c r="BM30" s="3"/>
      <c r="BN30" s="3"/>
      <c r="BO30" s="3"/>
      <c r="BP30" s="3"/>
      <c r="BQ30" s="3"/>
      <c r="BR30" s="3"/>
      <c r="BS30" s="3"/>
      <c r="BT30" s="19"/>
      <c r="BU30" s="24"/>
      <c r="BV30" s="3"/>
      <c r="BW30" s="3"/>
      <c r="BX30" s="4"/>
    </row>
    <row r="31" spans="2:76" x14ac:dyDescent="0.25">
      <c r="B31" s="2"/>
      <c r="C31" s="116"/>
      <c r="D31" s="38"/>
      <c r="E31" s="3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3"/>
      <c r="Q31" s="93"/>
      <c r="R31" s="50"/>
      <c r="S31" s="50"/>
      <c r="T31" s="50"/>
      <c r="U31" s="50"/>
      <c r="V31" s="50"/>
      <c r="W31" s="38"/>
      <c r="X31" s="39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93"/>
      <c r="AJ31" s="93"/>
      <c r="AK31" s="50"/>
      <c r="AL31" s="50"/>
      <c r="AM31" s="50"/>
      <c r="AN31" s="50"/>
      <c r="AO31" s="50"/>
      <c r="AP31" s="38"/>
      <c r="AQ31" s="3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3"/>
      <c r="BC31" s="93"/>
      <c r="BD31" s="50"/>
      <c r="BE31" s="50"/>
      <c r="BF31" s="50"/>
      <c r="BG31" s="50"/>
      <c r="BH31" s="50"/>
      <c r="BI31" s="38"/>
      <c r="BJ31" s="39"/>
      <c r="BK31" s="116"/>
      <c r="BL31" s="3"/>
      <c r="BM31" s="3"/>
      <c r="BN31" s="3"/>
      <c r="BO31" s="3"/>
      <c r="BP31" s="3"/>
      <c r="BQ31" s="3"/>
      <c r="BR31" s="3"/>
      <c r="BS31" s="3"/>
      <c r="BT31" s="19"/>
      <c r="BU31" s="24"/>
      <c r="BV31" s="25" t="s">
        <v>26</v>
      </c>
      <c r="BW31" s="3"/>
      <c r="BX31" s="4"/>
    </row>
    <row r="32" spans="2:76" x14ac:dyDescent="0.25">
      <c r="B32" s="2"/>
      <c r="C32" s="41"/>
      <c r="D32" s="38"/>
      <c r="E32" s="39"/>
      <c r="F32" s="92">
        <f>IF(Y4=1,"",M19/5+D19-J14)</f>
        <v>140</v>
      </c>
      <c r="G32" s="92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90">
        <f>IF(Y4=1,"",+M19/5+AF19/4+W19)</f>
        <v>257</v>
      </c>
      <c r="X32" s="91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90">
        <f>IF(Y6=1,"",+AY19/5+AF19/4+AP19)</f>
        <v>215</v>
      </c>
      <c r="AQ32" s="91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92">
        <f>IF(Y6=1,"",AY19/5+BI19-J14)</f>
        <v>98</v>
      </c>
      <c r="BH32" s="92"/>
      <c r="BI32" s="38"/>
      <c r="BJ32" s="39"/>
      <c r="BK32" s="41"/>
      <c r="BL32" s="3"/>
      <c r="BM32" s="3"/>
      <c r="BN32" s="3"/>
      <c r="BO32" s="3"/>
      <c r="BP32" s="3"/>
      <c r="BQ32" s="3"/>
      <c r="BR32" s="3"/>
      <c r="BS32" s="3"/>
      <c r="BT32" s="19"/>
      <c r="BU32" s="24"/>
      <c r="BV32" s="3"/>
      <c r="BW32" s="3"/>
      <c r="BX32" s="4"/>
    </row>
    <row r="33" spans="2:76" x14ac:dyDescent="0.25">
      <c r="B33" s="2"/>
      <c r="C33" s="116">
        <f>IF(Y4=1,"",+V14)</f>
        <v>35</v>
      </c>
      <c r="D33" s="38"/>
      <c r="E33" s="39"/>
      <c r="F33" s="50"/>
      <c r="G33" s="50"/>
      <c r="H33" s="92">
        <f>IF(Y4=1,"",IF(M19&lt;=BL35,SQRT(2*(G24-2*J14)^2),SQRT(2*(G24-G25/10-2*J14)^2)))</f>
        <v>7.0710678118654755</v>
      </c>
      <c r="I33" s="92"/>
      <c r="J33" s="50"/>
      <c r="K33" s="92">
        <f>IF(Y4=1,"",M19-M19/5-M19/5-2*SQRT(H33^2/2))</f>
        <v>326</v>
      </c>
      <c r="L33" s="92"/>
      <c r="M33" s="50"/>
      <c r="N33" s="50" t="str">
        <f>IF(Y4=1,"","L=")</f>
        <v>L=</v>
      </c>
      <c r="O33" s="92">
        <f>IF(Y4=1,"",+C33+F32+H33+K33+S33+W32)</f>
        <v>772.14213562373095</v>
      </c>
      <c r="P33" s="92"/>
      <c r="Q33" s="50"/>
      <c r="R33" s="50"/>
      <c r="S33" s="92">
        <f>IF(Y4=1,"",+H33)</f>
        <v>7.0710678118654755</v>
      </c>
      <c r="T33" s="92"/>
      <c r="U33" s="50"/>
      <c r="V33" s="50"/>
      <c r="W33" s="38"/>
      <c r="X33" s="39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93">
        <f>IF(AA5=1,"",+AI21+AH24+AI26+AI29+AI44+AH48)</f>
        <v>663.39213562373095</v>
      </c>
      <c r="AJ33" s="50"/>
      <c r="AK33" s="50"/>
      <c r="AL33" s="50"/>
      <c r="AM33" s="50"/>
      <c r="AN33" s="50"/>
      <c r="AO33" s="50"/>
      <c r="AP33" s="38"/>
      <c r="AQ33" s="39"/>
      <c r="AR33" s="50"/>
      <c r="AS33" s="50"/>
      <c r="AT33" s="92">
        <f>IF(Y6=1,"",IF(AY19&lt;=BL35,SQRT(2*(AS24-2*J14)^2),SQRT(2*(AS24-AS25/10-2*J14)^2)))</f>
        <v>8.4852813742385695</v>
      </c>
      <c r="AU33" s="92"/>
      <c r="AV33" s="50"/>
      <c r="AW33" s="50"/>
      <c r="AX33" s="92">
        <f>IF(Y6=1,"",AY19-AY19/5-AY19/5-2*SQRT(AT33^2/2))</f>
        <v>198</v>
      </c>
      <c r="AY33" s="92"/>
      <c r="AZ33" s="50" t="str">
        <f>IF(Y6=1,"","L=")</f>
        <v>L=</v>
      </c>
      <c r="BA33" s="92">
        <f>IF(Y6=1,"",+AP32+AT33+AX33+BE33+BG32+BK33)</f>
        <v>562.97056274847716</v>
      </c>
      <c r="BB33" s="92"/>
      <c r="BC33" s="50"/>
      <c r="BD33" s="50"/>
      <c r="BE33" s="92">
        <f>IF(Y6=1,"",+AT33)</f>
        <v>8.4852813742385695</v>
      </c>
      <c r="BF33" s="92"/>
      <c r="BG33" s="50"/>
      <c r="BH33" s="50"/>
      <c r="BI33" s="38"/>
      <c r="BJ33" s="39"/>
      <c r="BK33" s="116">
        <f>IF(Y6=1,"",+V14)</f>
        <v>35</v>
      </c>
      <c r="BL33" s="85" t="s">
        <v>0</v>
      </c>
      <c r="BM33" s="3"/>
      <c r="BN33" s="85" t="s">
        <v>0</v>
      </c>
      <c r="BO33" s="3"/>
      <c r="BP33" s="3"/>
      <c r="BQ33" s="3"/>
      <c r="BR33" s="3"/>
      <c r="BS33" s="3"/>
      <c r="BT33" s="19"/>
      <c r="BU33" s="24"/>
      <c r="BV33" s="3"/>
      <c r="BW33" s="3"/>
      <c r="BX33" s="4"/>
    </row>
    <row r="34" spans="2:76" x14ac:dyDescent="0.25">
      <c r="B34" s="2"/>
      <c r="C34" s="116"/>
      <c r="D34" s="38"/>
      <c r="E34" s="3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8"/>
      <c r="X34" s="39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93"/>
      <c r="AJ34" s="50"/>
      <c r="AK34" s="50"/>
      <c r="AL34" s="50"/>
      <c r="AM34" s="50"/>
      <c r="AN34" s="50"/>
      <c r="AO34" s="50"/>
      <c r="AP34" s="38"/>
      <c r="AQ34" s="3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38"/>
      <c r="BJ34" s="39"/>
      <c r="BK34" s="116"/>
      <c r="BL34" s="85"/>
      <c r="BM34" s="3"/>
      <c r="BN34" s="85"/>
      <c r="BO34" s="3"/>
      <c r="BP34" s="3"/>
      <c r="BQ34" s="3"/>
      <c r="BR34" s="3"/>
      <c r="BS34" s="3"/>
      <c r="BT34" s="19"/>
      <c r="BU34" s="24"/>
      <c r="BV34" s="3"/>
      <c r="BW34" s="3"/>
      <c r="BX34" s="4"/>
    </row>
    <row r="35" spans="2:76" x14ac:dyDescent="0.25">
      <c r="B35" s="2"/>
      <c r="C35" s="41"/>
      <c r="D35" s="38"/>
      <c r="E35" s="39"/>
      <c r="F35" s="50"/>
      <c r="G35" s="50"/>
      <c r="H35" s="50"/>
      <c r="I35" s="50"/>
      <c r="J35" s="50"/>
      <c r="K35" s="92">
        <f>+D19+M19+W19-2*J14</f>
        <v>616</v>
      </c>
      <c r="L35" s="9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8"/>
      <c r="X35" s="3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93"/>
      <c r="AJ35" s="50"/>
      <c r="AK35" s="50"/>
      <c r="AL35" s="50"/>
      <c r="AM35" s="50"/>
      <c r="AN35" s="50"/>
      <c r="AO35" s="50"/>
      <c r="AP35" s="38"/>
      <c r="AQ35" s="39"/>
      <c r="AR35" s="50"/>
      <c r="AS35" s="50"/>
      <c r="AT35" s="50"/>
      <c r="AU35" s="50"/>
      <c r="AV35" s="50"/>
      <c r="AW35" s="50"/>
      <c r="AX35" s="92">
        <f>AP19+AY19+BI19-2*J14</f>
        <v>406</v>
      </c>
      <c r="AY35" s="92"/>
      <c r="AZ35" s="50"/>
      <c r="BA35" s="50"/>
      <c r="BB35" s="50"/>
      <c r="BC35" s="50"/>
      <c r="BD35" s="50"/>
      <c r="BE35" s="50"/>
      <c r="BF35" s="50"/>
      <c r="BG35" s="50"/>
      <c r="BH35" s="50"/>
      <c r="BI35" s="38"/>
      <c r="BJ35" s="39"/>
      <c r="BK35" s="41"/>
      <c r="BL35" s="109">
        <v>480</v>
      </c>
      <c r="BM35" s="3"/>
      <c r="BN35" s="110">
        <f>+BL22/2+BL35+BL48/2</f>
        <v>507.5</v>
      </c>
      <c r="BO35" s="3"/>
      <c r="BP35" s="3"/>
      <c r="BQ35" s="3"/>
      <c r="BR35" s="3"/>
      <c r="BS35" s="3"/>
      <c r="BT35" s="19"/>
      <c r="BU35" s="24"/>
      <c r="BV35" s="3"/>
      <c r="BW35" s="3"/>
      <c r="BX35" s="4"/>
    </row>
    <row r="36" spans="2:76" x14ac:dyDescent="0.25">
      <c r="B36" s="2"/>
      <c r="C36" s="41"/>
      <c r="D36" s="38"/>
      <c r="E36" s="3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8"/>
      <c r="X36" s="39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93" t="str">
        <f>IF(AA5=1,"","L =")</f>
        <v>L =</v>
      </c>
      <c r="AJ36" s="50"/>
      <c r="AK36" s="50"/>
      <c r="AL36" s="50"/>
      <c r="AM36" s="50"/>
      <c r="AN36" s="50"/>
      <c r="AO36" s="50"/>
      <c r="AP36" s="38"/>
      <c r="AQ36" s="3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38"/>
      <c r="BJ36" s="39"/>
      <c r="BK36" s="41"/>
      <c r="BL36" s="109"/>
      <c r="BM36" s="3"/>
      <c r="BN36" s="110"/>
      <c r="BO36" s="3"/>
      <c r="BP36" s="3"/>
      <c r="BQ36" s="3"/>
      <c r="BR36" s="3"/>
      <c r="BS36" s="3"/>
      <c r="BT36" s="19"/>
      <c r="BU36" s="24"/>
      <c r="BV36" s="3"/>
      <c r="BW36" s="3"/>
      <c r="BX36" s="4"/>
    </row>
    <row r="37" spans="2:76" x14ac:dyDescent="0.25">
      <c r="B37" s="2"/>
      <c r="C37" s="41"/>
      <c r="D37" s="38"/>
      <c r="E37" s="3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93">
        <f>IF(AA4=1,"",+P21+O24+P26+P29+P44+O48)</f>
        <v>664.22056274847716</v>
      </c>
      <c r="Q37" s="50"/>
      <c r="R37" s="50"/>
      <c r="S37" s="50"/>
      <c r="T37" s="50"/>
      <c r="U37" s="50"/>
      <c r="V37" s="50"/>
      <c r="W37" s="38"/>
      <c r="X37" s="39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93"/>
      <c r="AJ37" s="50"/>
      <c r="AK37" s="50"/>
      <c r="AL37" s="50"/>
      <c r="AM37" s="50"/>
      <c r="AN37" s="50"/>
      <c r="AO37" s="50"/>
      <c r="AP37" s="38"/>
      <c r="AQ37" s="39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93">
        <f>IF(AA6=1,"",+BB21+BA24+BB26+BB29+BB44+BA48)</f>
        <v>663.39213562373095</v>
      </c>
      <c r="BC37" s="50"/>
      <c r="BD37" s="50"/>
      <c r="BE37" s="50"/>
      <c r="BF37" s="50"/>
      <c r="BG37" s="50"/>
      <c r="BH37" s="50"/>
      <c r="BI37" s="38"/>
      <c r="BJ37" s="39"/>
      <c r="BK37" s="41"/>
      <c r="BL37" s="109"/>
      <c r="BM37" s="3"/>
      <c r="BN37" s="110"/>
      <c r="BO37" s="3"/>
      <c r="BP37" s="3"/>
      <c r="BQ37" s="3"/>
      <c r="BR37" s="3"/>
      <c r="BS37" s="3"/>
      <c r="BT37" s="19"/>
      <c r="BU37" s="24"/>
      <c r="BV37" s="3"/>
      <c r="BW37" s="3"/>
      <c r="BX37" s="4"/>
    </row>
    <row r="38" spans="2:76" x14ac:dyDescent="0.25">
      <c r="B38" s="2"/>
      <c r="C38" s="41"/>
      <c r="D38" s="38"/>
      <c r="E38" s="3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93"/>
      <c r="Q38" s="50"/>
      <c r="R38" s="50"/>
      <c r="S38" s="50"/>
      <c r="T38" s="50"/>
      <c r="U38" s="50"/>
      <c r="V38" s="50"/>
      <c r="W38" s="38"/>
      <c r="X38" s="3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38"/>
      <c r="AQ38" s="3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93"/>
      <c r="BC38" s="50"/>
      <c r="BD38" s="50"/>
      <c r="BE38" s="50"/>
      <c r="BF38" s="50"/>
      <c r="BG38" s="50"/>
      <c r="BH38" s="50"/>
      <c r="BI38" s="38"/>
      <c r="BJ38" s="39"/>
      <c r="BK38" s="41"/>
      <c r="BL38" s="3"/>
      <c r="BM38" s="3"/>
      <c r="BN38" s="3"/>
      <c r="BO38" s="3"/>
      <c r="BP38" s="3"/>
      <c r="BQ38" s="3"/>
      <c r="BR38" s="3"/>
      <c r="BS38" s="3"/>
      <c r="BT38" s="19"/>
      <c r="BU38" s="24"/>
      <c r="BV38" s="3"/>
      <c r="BW38" s="3"/>
      <c r="BX38" s="4"/>
    </row>
    <row r="39" spans="2:76" x14ac:dyDescent="0.25">
      <c r="B39" s="2"/>
      <c r="C39" s="41"/>
      <c r="D39" s="38"/>
      <c r="E39" s="3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93"/>
      <c r="Q39" s="50"/>
      <c r="R39" s="50"/>
      <c r="S39" s="50"/>
      <c r="T39" s="50"/>
      <c r="U39" s="50"/>
      <c r="V39" s="50"/>
      <c r="W39" s="90">
        <f>IF(Y5=1,"",AF19/5+M19/4+W19)</f>
        <v>262</v>
      </c>
      <c r="X39" s="91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0">
        <f>IF(Y5=1,"",AF19/5+AY19/4+AP19)</f>
        <v>209.5</v>
      </c>
      <c r="AQ39" s="91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93"/>
      <c r="BC39" s="50"/>
      <c r="BD39" s="50"/>
      <c r="BE39" s="50"/>
      <c r="BF39" s="50"/>
      <c r="BG39" s="50"/>
      <c r="BH39" s="50"/>
      <c r="BI39" s="38"/>
      <c r="BJ39" s="39"/>
      <c r="BK39" s="41"/>
      <c r="BL39" s="3"/>
      <c r="BM39" s="3"/>
      <c r="BN39" s="3"/>
      <c r="BO39" s="3"/>
      <c r="BP39" s="3"/>
      <c r="BQ39" s="3"/>
      <c r="BR39" s="3"/>
      <c r="BS39" s="3"/>
      <c r="BT39" s="19"/>
      <c r="BU39" s="24"/>
      <c r="BV39" s="3"/>
      <c r="BW39" s="3"/>
      <c r="BX39" s="4"/>
    </row>
    <row r="40" spans="2:76" x14ac:dyDescent="0.25">
      <c r="B40" s="2"/>
      <c r="C40" s="41"/>
      <c r="D40" s="38"/>
      <c r="E40" s="3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93" t="str">
        <f>IF(AA4=1,"","L =")</f>
        <v>L =</v>
      </c>
      <c r="Q40" s="50"/>
      <c r="R40" s="50"/>
      <c r="S40" s="50"/>
      <c r="T40" s="50"/>
      <c r="U40" s="50"/>
      <c r="V40" s="50"/>
      <c r="W40" s="38"/>
      <c r="X40" s="39"/>
      <c r="Y40" s="50"/>
      <c r="Z40" s="50"/>
      <c r="AA40" s="92">
        <f>IF(Y5=1,"",IF(AF19&lt;=BL35,SQRT(2*(Z24-2*J14)^2),SQRT(2*(Z24-Z25/10-2*J14)^2)))</f>
        <v>8.4852813742385695</v>
      </c>
      <c r="AB40" s="92"/>
      <c r="AC40" s="50"/>
      <c r="AD40" s="92">
        <f>IF(Y5=1,"",AF19-2*AF19/5-2*SQRT(AA40^2/2))</f>
        <v>264</v>
      </c>
      <c r="AE40" s="92"/>
      <c r="AF40" s="50"/>
      <c r="AG40" s="50" t="str">
        <f>IF(Y5=1,"","L=")</f>
        <v>L=</v>
      </c>
      <c r="AH40" s="92">
        <f>IF(Y5=1,"",+W39+AA40+AD40+AL40+AP39)</f>
        <v>752.47056274847716</v>
      </c>
      <c r="AI40" s="92"/>
      <c r="AJ40" s="50"/>
      <c r="AK40" s="50"/>
      <c r="AL40" s="92">
        <f>IF(Y5=1,"",+AA40)</f>
        <v>8.4852813742385695</v>
      </c>
      <c r="AM40" s="92"/>
      <c r="AN40" s="50"/>
      <c r="AO40" s="50"/>
      <c r="AP40" s="38"/>
      <c r="AQ40" s="3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93" t="str">
        <f>IF(AA6=1,"","L =")</f>
        <v>L =</v>
      </c>
      <c r="BC40" s="50"/>
      <c r="BD40" s="50"/>
      <c r="BE40" s="50"/>
      <c r="BF40" s="50"/>
      <c r="BG40" s="50"/>
      <c r="BH40" s="50"/>
      <c r="BI40" s="38"/>
      <c r="BJ40" s="39"/>
      <c r="BK40" s="41"/>
      <c r="BL40" s="3"/>
      <c r="BM40" s="3"/>
      <c r="BN40" s="3"/>
      <c r="BO40" s="3"/>
      <c r="BP40" s="3"/>
      <c r="BQ40" s="3"/>
      <c r="BR40" s="3"/>
      <c r="BS40" s="3"/>
      <c r="BT40" s="19"/>
      <c r="BU40" s="24"/>
      <c r="BV40" s="3"/>
      <c r="BW40" s="3"/>
      <c r="BX40" s="4"/>
    </row>
    <row r="41" spans="2:76" x14ac:dyDescent="0.25">
      <c r="B41" s="2"/>
      <c r="C41" s="41"/>
      <c r="D41" s="38"/>
      <c r="E41" s="3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93"/>
      <c r="Q41" s="50"/>
      <c r="R41" s="50"/>
      <c r="S41" s="50"/>
      <c r="T41" s="50"/>
      <c r="U41" s="50"/>
      <c r="V41" s="50"/>
      <c r="W41" s="38"/>
      <c r="X41" s="39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38"/>
      <c r="AQ41" s="39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93"/>
      <c r="BC41" s="50"/>
      <c r="BD41" s="50"/>
      <c r="BE41" s="50"/>
      <c r="BF41" s="50"/>
      <c r="BG41" s="50"/>
      <c r="BH41" s="50"/>
      <c r="BI41" s="38"/>
      <c r="BJ41" s="39"/>
      <c r="BK41" s="41"/>
      <c r="BL41" s="3"/>
      <c r="BM41" s="3"/>
      <c r="BN41" s="3"/>
      <c r="BO41" s="3"/>
      <c r="BP41" s="3"/>
      <c r="BQ41" s="3"/>
      <c r="BR41" s="3"/>
      <c r="BS41" s="3"/>
      <c r="BT41" s="19"/>
      <c r="BU41" s="24"/>
      <c r="BV41" s="3"/>
      <c r="BW41" s="3"/>
      <c r="BX41" s="4"/>
    </row>
    <row r="42" spans="2:76" x14ac:dyDescent="0.25">
      <c r="B42" s="2"/>
      <c r="C42" s="41"/>
      <c r="D42" s="38"/>
      <c r="E42" s="3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8"/>
      <c r="X42" s="39"/>
      <c r="Y42" s="50"/>
      <c r="Z42" s="50"/>
      <c r="AA42" s="50"/>
      <c r="AB42" s="50"/>
      <c r="AC42" s="50"/>
      <c r="AD42" s="92">
        <f>+W19+AF19+AP19-2*J14</f>
        <v>516</v>
      </c>
      <c r="AE42" s="9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38"/>
      <c r="AQ42" s="39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38"/>
      <c r="BJ42" s="39"/>
      <c r="BK42" s="41"/>
      <c r="BL42" s="3"/>
      <c r="BM42" s="3"/>
      <c r="BN42" s="3"/>
      <c r="BO42" s="3"/>
      <c r="BP42" s="3"/>
      <c r="BQ42" s="3"/>
      <c r="BR42" s="3"/>
      <c r="BS42" s="3"/>
      <c r="BT42" s="19"/>
      <c r="BU42" s="24"/>
      <c r="BV42" s="3"/>
      <c r="BW42" s="3"/>
      <c r="BX42" s="4"/>
    </row>
    <row r="43" spans="2:76" x14ac:dyDescent="0.25">
      <c r="B43" s="2"/>
      <c r="C43" s="41"/>
      <c r="D43" s="38"/>
      <c r="E43" s="3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8"/>
      <c r="X43" s="39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38"/>
      <c r="AQ43" s="3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38"/>
      <c r="BJ43" s="39"/>
      <c r="BK43" s="41"/>
      <c r="BL43" s="3"/>
      <c r="BM43" s="3"/>
      <c r="BN43" s="3"/>
      <c r="BO43" s="3"/>
      <c r="BP43" s="3"/>
      <c r="BQ43" s="3"/>
      <c r="BR43" s="3"/>
      <c r="BS43" s="3"/>
      <c r="BT43" s="19"/>
      <c r="BU43" s="24"/>
      <c r="BV43" s="3"/>
      <c r="BW43" s="3"/>
      <c r="BX43" s="4"/>
    </row>
    <row r="44" spans="2:76" x14ac:dyDescent="0.25">
      <c r="B44" s="2"/>
      <c r="C44" s="41"/>
      <c r="D44" s="38"/>
      <c r="E44" s="3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00">
        <f>IF(AA4=1,"",IF(BL35&lt;M19,SQRT(2*(G24-2*J14)^2),SQRT(2*(G24-G25/10-2*J14)^2)))</f>
        <v>8.4852813742385695</v>
      </c>
      <c r="Q44" s="50"/>
      <c r="R44" s="50"/>
      <c r="S44" s="50"/>
      <c r="T44" s="50"/>
      <c r="U44" s="50"/>
      <c r="V44" s="50"/>
      <c r="W44" s="38"/>
      <c r="X44" s="39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100">
        <f>IF(AA5=1,"",IF(BL35&lt;AF19,SQRT(2*(Z24-2*J14)^2),SQRT(2*(Z24-Z25/10-2*J14)^2)))</f>
        <v>7.0710678118654755</v>
      </c>
      <c r="AJ44" s="50"/>
      <c r="AK44" s="50"/>
      <c r="AL44" s="50"/>
      <c r="AM44" s="50"/>
      <c r="AN44" s="50"/>
      <c r="AO44" s="50"/>
      <c r="AP44" s="38"/>
      <c r="AQ44" s="3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100">
        <f>IF(AA6=1,"",IF(BL35&lt;AY19,SQRT(2*(AS24-2*J14)^2),SQRT(2*(AS24-AS25/10-2*J14)^2)))</f>
        <v>7.0710678118654755</v>
      </c>
      <c r="BC44" s="50"/>
      <c r="BD44" s="50"/>
      <c r="BE44" s="50"/>
      <c r="BF44" s="50"/>
      <c r="BG44" s="50"/>
      <c r="BH44" s="50"/>
      <c r="BI44" s="38"/>
      <c r="BJ44" s="39"/>
      <c r="BK44" s="41"/>
      <c r="BL44" s="3"/>
      <c r="BM44" s="3"/>
      <c r="BN44" s="3"/>
      <c r="BO44" s="3"/>
      <c r="BP44" s="3"/>
      <c r="BQ44" s="3"/>
      <c r="BR44" s="3"/>
      <c r="BS44" s="3"/>
      <c r="BT44" s="19"/>
      <c r="BU44" s="24"/>
      <c r="BV44" s="3"/>
      <c r="BW44" s="3"/>
      <c r="BX44" s="4"/>
    </row>
    <row r="45" spans="2:76" x14ac:dyDescent="0.25">
      <c r="B45" s="2"/>
      <c r="C45" s="41"/>
      <c r="D45" s="38"/>
      <c r="E45" s="3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100"/>
      <c r="Q45" s="50"/>
      <c r="R45" s="50"/>
      <c r="S45" s="50"/>
      <c r="T45" s="50"/>
      <c r="U45" s="50"/>
      <c r="V45" s="50"/>
      <c r="W45" s="38"/>
      <c r="X45" s="3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100"/>
      <c r="AJ45" s="50"/>
      <c r="AK45" s="50"/>
      <c r="AL45" s="50"/>
      <c r="AM45" s="50"/>
      <c r="AN45" s="50"/>
      <c r="AO45" s="50"/>
      <c r="AP45" s="38"/>
      <c r="AQ45" s="3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100"/>
      <c r="BC45" s="50"/>
      <c r="BD45" s="50"/>
      <c r="BE45" s="50"/>
      <c r="BF45" s="50"/>
      <c r="BG45" s="50"/>
      <c r="BH45" s="50"/>
      <c r="BI45" s="38"/>
      <c r="BJ45" s="39"/>
      <c r="BK45" s="41"/>
      <c r="BL45" s="3"/>
      <c r="BM45" s="3"/>
      <c r="BN45" s="3"/>
      <c r="BO45" s="3"/>
      <c r="BP45" s="3"/>
      <c r="BQ45" s="3"/>
      <c r="BR45" s="3"/>
      <c r="BS45" s="3"/>
      <c r="BT45" s="19"/>
      <c r="BU45" s="24"/>
      <c r="BV45" s="3"/>
      <c r="BW45" s="3"/>
      <c r="BX45" s="4"/>
    </row>
    <row r="46" spans="2:76" x14ac:dyDescent="0.25">
      <c r="B46" s="2"/>
      <c r="C46" s="41"/>
      <c r="D46" s="38"/>
      <c r="E46" s="39"/>
      <c r="F46" s="50"/>
      <c r="G46" s="50"/>
      <c r="H46" s="50"/>
      <c r="I46" s="50"/>
      <c r="J46" s="50"/>
      <c r="K46" s="50"/>
      <c r="L46" s="50"/>
      <c r="M46" s="50"/>
      <c r="N46" s="50"/>
      <c r="O46" s="52"/>
      <c r="P46" s="50"/>
      <c r="Q46" s="50"/>
      <c r="R46" s="50"/>
      <c r="S46" s="50"/>
      <c r="T46" s="50"/>
      <c r="U46" s="50"/>
      <c r="V46" s="50"/>
      <c r="W46" s="38"/>
      <c r="X46" s="3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38"/>
      <c r="AQ46" s="39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38"/>
      <c r="BJ46" s="39"/>
      <c r="BK46" s="41"/>
      <c r="BL46" s="85" t="s">
        <v>0</v>
      </c>
      <c r="BM46" s="3"/>
      <c r="BN46" s="3"/>
      <c r="BO46" s="3"/>
      <c r="BP46" s="3"/>
      <c r="BQ46" s="3"/>
      <c r="BR46" s="3"/>
      <c r="BS46" s="3"/>
      <c r="BT46" s="19"/>
      <c r="BU46" s="24"/>
      <c r="BV46" s="3"/>
      <c r="BW46" s="3"/>
      <c r="BX46" s="4"/>
    </row>
    <row r="47" spans="2:76" x14ac:dyDescent="0.25">
      <c r="B47" s="2"/>
      <c r="C47" s="41"/>
      <c r="D47" s="38"/>
      <c r="E47" s="39"/>
      <c r="F47" s="50"/>
      <c r="G47" s="50"/>
      <c r="H47" s="50"/>
      <c r="I47" s="50"/>
      <c r="J47" s="50"/>
      <c r="K47" s="50"/>
      <c r="L47" s="50"/>
      <c r="M47" s="50"/>
      <c r="N47" s="50"/>
      <c r="O47" s="49"/>
      <c r="P47" s="50"/>
      <c r="Q47" s="50"/>
      <c r="R47" s="50"/>
      <c r="S47" s="50"/>
      <c r="T47" s="50"/>
      <c r="U47" s="50"/>
      <c r="V47" s="50"/>
      <c r="W47" s="38"/>
      <c r="X47" s="3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38"/>
      <c r="AQ47" s="3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38"/>
      <c r="BJ47" s="39"/>
      <c r="BK47" s="41"/>
      <c r="BL47" s="85"/>
      <c r="BM47" s="3"/>
      <c r="BN47" s="3"/>
      <c r="BO47" s="3"/>
      <c r="BP47" s="3"/>
      <c r="BQ47" s="3"/>
      <c r="BR47" s="3"/>
      <c r="BS47" s="3"/>
      <c r="BT47" s="19"/>
      <c r="BU47" s="24"/>
      <c r="BV47" s="3"/>
      <c r="BW47" s="3"/>
      <c r="BX47" s="4"/>
    </row>
    <row r="48" spans="2:76" x14ac:dyDescent="0.25">
      <c r="B48" s="2"/>
      <c r="C48" s="41"/>
      <c r="D48" s="42"/>
      <c r="E48" s="43"/>
      <c r="F48" s="44"/>
      <c r="G48" s="44"/>
      <c r="H48" s="44"/>
      <c r="I48" s="44"/>
      <c r="J48" s="44"/>
      <c r="K48" s="103">
        <f>IF(AA7=1,BL61/4,BL61/5)+IF(AA4=1,BL35/4,BL35/5)+BL48</f>
        <v>199</v>
      </c>
      <c r="L48" s="103">
        <f>IF(AA7=1,"",+BL61/5+BL35/4+BL48)</f>
        <v>223</v>
      </c>
      <c r="M48" s="44"/>
      <c r="N48" s="44"/>
      <c r="O48" s="103">
        <f>IF(AA4=1,"",+BL35/5+BL61/4+BL48)</f>
        <v>217.25</v>
      </c>
      <c r="P48" s="44"/>
      <c r="Q48" s="44"/>
      <c r="R48" s="44"/>
      <c r="S48" s="44"/>
      <c r="T48" s="44"/>
      <c r="U48" s="44"/>
      <c r="V48" s="44"/>
      <c r="W48" s="42"/>
      <c r="X48" s="43"/>
      <c r="Y48" s="44"/>
      <c r="Z48" s="44"/>
      <c r="AA48" s="44"/>
      <c r="AB48" s="44"/>
      <c r="AC48" s="44"/>
      <c r="AD48" s="103">
        <f>IF(AA8=1,BL61/4,BL61/5)+IF(AA5=1,BL35/4,BL35/5)+BL48</f>
        <v>199</v>
      </c>
      <c r="AE48" s="103">
        <f>IF(AA8=1,"",+BL61/5+BL35/4+BL48)</f>
        <v>223</v>
      </c>
      <c r="AF48" s="44"/>
      <c r="AG48" s="44"/>
      <c r="AH48" s="103">
        <f>IF(AA5=1,"",BL35/5+BL61/4+BL48)</f>
        <v>217.25</v>
      </c>
      <c r="AI48" s="44"/>
      <c r="AJ48" s="44"/>
      <c r="AK48" s="44"/>
      <c r="AL48" s="44"/>
      <c r="AM48" s="44"/>
      <c r="AN48" s="44"/>
      <c r="AO48" s="44"/>
      <c r="AP48" s="42"/>
      <c r="AQ48" s="43"/>
      <c r="AR48" s="44"/>
      <c r="AS48" s="44"/>
      <c r="AT48" s="44"/>
      <c r="AU48" s="44"/>
      <c r="AV48" s="44"/>
      <c r="AW48" s="103">
        <f>IF(AA6=1,BL35/4,BL35/5)+IF(AA9=1,BL61/4,BL61/5)+BL48</f>
        <v>199</v>
      </c>
      <c r="AX48" s="103">
        <f>IF(AA9=1,"",BL61/5+BL35/4+BL48)</f>
        <v>223</v>
      </c>
      <c r="AY48" s="44"/>
      <c r="AZ48" s="44"/>
      <c r="BA48" s="103">
        <f>IF(AA6=1,"",+BL35/5+BL61/4+BL48)</f>
        <v>217.25</v>
      </c>
      <c r="BB48" s="44"/>
      <c r="BC48" s="44"/>
      <c r="BD48" s="44"/>
      <c r="BE48" s="44"/>
      <c r="BF48" s="44"/>
      <c r="BG48" s="44"/>
      <c r="BH48" s="44"/>
      <c r="BI48" s="42"/>
      <c r="BJ48" s="43"/>
      <c r="BK48" s="41"/>
      <c r="BL48" s="109">
        <v>30</v>
      </c>
      <c r="BM48" s="3"/>
      <c r="BN48" s="3"/>
      <c r="BO48" s="3"/>
      <c r="BP48" s="3"/>
      <c r="BQ48" s="3"/>
      <c r="BR48" s="3"/>
      <c r="BS48" s="3"/>
      <c r="BT48" s="19"/>
      <c r="BU48" s="20"/>
      <c r="BV48" s="15"/>
      <c r="BW48" s="16"/>
      <c r="BX48" s="4"/>
    </row>
    <row r="49" spans="2:76" x14ac:dyDescent="0.25">
      <c r="B49" s="2"/>
      <c r="C49" s="41"/>
      <c r="D49" s="46"/>
      <c r="E49" s="47"/>
      <c r="F49" s="48"/>
      <c r="G49" s="48"/>
      <c r="H49" s="48"/>
      <c r="I49" s="48"/>
      <c r="J49" s="48"/>
      <c r="K49" s="104"/>
      <c r="L49" s="104"/>
      <c r="M49" s="48"/>
      <c r="N49" s="48"/>
      <c r="O49" s="104"/>
      <c r="P49" s="48"/>
      <c r="Q49" s="48"/>
      <c r="R49" s="48"/>
      <c r="S49" s="48"/>
      <c r="T49" s="48"/>
      <c r="U49" s="48"/>
      <c r="V49" s="48"/>
      <c r="W49" s="46"/>
      <c r="X49" s="47"/>
      <c r="Y49" s="48"/>
      <c r="Z49" s="48"/>
      <c r="AA49" s="48"/>
      <c r="AB49" s="48"/>
      <c r="AC49" s="48"/>
      <c r="AD49" s="104"/>
      <c r="AE49" s="104"/>
      <c r="AF49" s="48"/>
      <c r="AG49" s="48"/>
      <c r="AH49" s="104"/>
      <c r="AI49" s="48"/>
      <c r="AJ49" s="48"/>
      <c r="AK49" s="48"/>
      <c r="AL49" s="48"/>
      <c r="AM49" s="48"/>
      <c r="AN49" s="48"/>
      <c r="AO49" s="48"/>
      <c r="AP49" s="46"/>
      <c r="AQ49" s="47"/>
      <c r="AR49" s="48"/>
      <c r="AS49" s="48"/>
      <c r="AT49" s="48"/>
      <c r="AU49" s="48"/>
      <c r="AV49" s="48"/>
      <c r="AW49" s="104"/>
      <c r="AX49" s="104"/>
      <c r="AY49" s="48"/>
      <c r="AZ49" s="48"/>
      <c r="BA49" s="104"/>
      <c r="BB49" s="48"/>
      <c r="BC49" s="48"/>
      <c r="BD49" s="48"/>
      <c r="BE49" s="48"/>
      <c r="BF49" s="48"/>
      <c r="BG49" s="48"/>
      <c r="BH49" s="48"/>
      <c r="BI49" s="46"/>
      <c r="BJ49" s="47"/>
      <c r="BK49" s="41"/>
      <c r="BL49" s="109"/>
      <c r="BM49" s="3"/>
      <c r="BN49" s="3"/>
      <c r="BO49" s="3"/>
      <c r="BP49" s="3"/>
      <c r="BQ49" s="3"/>
      <c r="BR49" s="3"/>
      <c r="BS49" s="3"/>
      <c r="BT49" s="19"/>
      <c r="BU49" s="20"/>
      <c r="BV49" s="21"/>
      <c r="BW49" s="22"/>
      <c r="BX49" s="4"/>
    </row>
    <row r="50" spans="2:76" x14ac:dyDescent="0.25">
      <c r="B50" s="2"/>
      <c r="C50" s="41"/>
      <c r="D50" s="38"/>
      <c r="E50" s="39"/>
      <c r="F50" s="50" t="s">
        <v>1</v>
      </c>
      <c r="G50" s="115">
        <v>10</v>
      </c>
      <c r="H50" s="115"/>
      <c r="I50" s="50" t="s">
        <v>0</v>
      </c>
      <c r="J50" s="50"/>
      <c r="K50" s="52"/>
      <c r="L50" s="93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38"/>
      <c r="X50" s="39"/>
      <c r="Y50" s="50" t="s">
        <v>1</v>
      </c>
      <c r="Z50" s="115">
        <v>10</v>
      </c>
      <c r="AA50" s="115"/>
      <c r="AB50" s="50" t="s">
        <v>0</v>
      </c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38"/>
      <c r="AQ50" s="39"/>
      <c r="AR50" s="50" t="s">
        <v>1</v>
      </c>
      <c r="AS50" s="115">
        <v>10</v>
      </c>
      <c r="AT50" s="115"/>
      <c r="AU50" s="50" t="s">
        <v>0</v>
      </c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38"/>
      <c r="BJ50" s="39"/>
      <c r="BK50" s="41"/>
      <c r="BL50" s="3"/>
      <c r="BM50" s="3"/>
      <c r="BN50" s="3"/>
      <c r="BO50" s="3"/>
      <c r="BP50" s="3"/>
      <c r="BQ50" s="3"/>
      <c r="BR50" s="3"/>
      <c r="BS50" s="3"/>
      <c r="BT50" s="19"/>
      <c r="BU50" s="24"/>
      <c r="BV50" s="3"/>
      <c r="BW50" s="3"/>
      <c r="BX50" s="4"/>
    </row>
    <row r="51" spans="2:76" x14ac:dyDescent="0.25">
      <c r="B51" s="2"/>
      <c r="C51" s="41"/>
      <c r="D51" s="38"/>
      <c r="E51" s="39"/>
      <c r="F51" s="50"/>
      <c r="G51" s="94">
        <v>10</v>
      </c>
      <c r="H51" s="94"/>
      <c r="I51" s="50" t="s">
        <v>4</v>
      </c>
      <c r="J51" s="50"/>
      <c r="K51" s="52"/>
      <c r="L51" s="93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38"/>
      <c r="X51" s="39"/>
      <c r="Y51" s="50"/>
      <c r="Z51" s="94">
        <v>10</v>
      </c>
      <c r="AA51" s="94"/>
      <c r="AB51" s="50" t="s">
        <v>4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38"/>
      <c r="AQ51" s="39"/>
      <c r="AR51" s="50"/>
      <c r="AS51" s="94">
        <v>10</v>
      </c>
      <c r="AT51" s="94"/>
      <c r="AU51" s="50" t="s">
        <v>4</v>
      </c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38"/>
      <c r="BJ51" s="39"/>
      <c r="BK51" s="41"/>
      <c r="BL51" s="3"/>
      <c r="BM51" s="3"/>
      <c r="BN51" s="3"/>
      <c r="BO51" s="3"/>
      <c r="BP51" s="3"/>
      <c r="BQ51" s="3"/>
      <c r="BR51" s="3"/>
      <c r="BS51" s="3"/>
      <c r="BT51" s="19"/>
      <c r="BU51" s="24"/>
      <c r="BV51" s="3"/>
      <c r="BW51" s="3"/>
      <c r="BX51" s="4"/>
    </row>
    <row r="52" spans="2:76" x14ac:dyDescent="0.25">
      <c r="B52" s="2"/>
      <c r="C52" s="41"/>
      <c r="D52" s="38"/>
      <c r="E52" s="39"/>
      <c r="F52" s="50"/>
      <c r="G52" s="50"/>
      <c r="H52" s="50"/>
      <c r="I52" s="50"/>
      <c r="J52" s="50"/>
      <c r="K52" s="50"/>
      <c r="L52" s="50"/>
      <c r="M52" s="101">
        <f>IF(AA7=1,"",+M70)</f>
        <v>8.4852813742385695</v>
      </c>
      <c r="N52" s="50"/>
      <c r="O52" s="50"/>
      <c r="P52" s="50"/>
      <c r="Q52" s="50"/>
      <c r="R52" s="50"/>
      <c r="S52" s="50"/>
      <c r="T52" s="50"/>
      <c r="U52" s="50"/>
      <c r="V52" s="50"/>
      <c r="W52" s="38"/>
      <c r="X52" s="39"/>
      <c r="Y52" s="50"/>
      <c r="Z52" s="50"/>
      <c r="AA52" s="50"/>
      <c r="AB52" s="50"/>
      <c r="AC52" s="50"/>
      <c r="AD52" s="50"/>
      <c r="AE52" s="50"/>
      <c r="AF52" s="101">
        <f>IF(AA8=1,"",+AF70)</f>
        <v>8.4852813742385695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38"/>
      <c r="AQ52" s="39"/>
      <c r="AR52" s="50"/>
      <c r="AS52" s="50"/>
      <c r="AT52" s="50"/>
      <c r="AU52" s="50"/>
      <c r="AV52" s="50"/>
      <c r="AW52" s="50"/>
      <c r="AX52" s="50"/>
      <c r="AY52" s="101">
        <f>IF(AA9=1,"",+AY70)</f>
        <v>7.0710678118654755</v>
      </c>
      <c r="AZ52" s="50"/>
      <c r="BA52" s="50"/>
      <c r="BB52" s="50"/>
      <c r="BC52" s="50"/>
      <c r="BD52" s="50"/>
      <c r="BE52" s="50"/>
      <c r="BF52" s="50"/>
      <c r="BG52" s="50"/>
      <c r="BH52" s="50"/>
      <c r="BI52" s="38"/>
      <c r="BJ52" s="39"/>
      <c r="BK52" s="41"/>
      <c r="BL52" s="3"/>
      <c r="BM52" s="3"/>
      <c r="BN52" s="3"/>
      <c r="BO52" s="3"/>
      <c r="BP52" s="3"/>
      <c r="BQ52" s="3"/>
      <c r="BR52" s="3"/>
      <c r="BS52" s="3"/>
      <c r="BT52" s="19"/>
      <c r="BU52" s="24"/>
      <c r="BV52" s="3"/>
      <c r="BW52" s="3"/>
      <c r="BX52" s="4"/>
    </row>
    <row r="53" spans="2:76" x14ac:dyDescent="0.25">
      <c r="B53" s="2"/>
      <c r="C53" s="41"/>
      <c r="D53" s="38"/>
      <c r="E53" s="39"/>
      <c r="F53" s="50"/>
      <c r="G53" s="50"/>
      <c r="H53" s="50"/>
      <c r="I53" s="50"/>
      <c r="J53" s="50"/>
      <c r="K53" s="50"/>
      <c r="L53" s="50"/>
      <c r="M53" s="101"/>
      <c r="N53" s="50"/>
      <c r="O53" s="50"/>
      <c r="P53" s="50"/>
      <c r="Q53" s="50"/>
      <c r="R53" s="50"/>
      <c r="S53" s="50"/>
      <c r="T53" s="50"/>
      <c r="U53" s="50"/>
      <c r="V53" s="50"/>
      <c r="W53" s="38"/>
      <c r="X53" s="39"/>
      <c r="Y53" s="50"/>
      <c r="Z53" s="50"/>
      <c r="AA53" s="50"/>
      <c r="AB53" s="50"/>
      <c r="AC53" s="50"/>
      <c r="AD53" s="50"/>
      <c r="AE53" s="50"/>
      <c r="AF53" s="101"/>
      <c r="AG53" s="50"/>
      <c r="AH53" s="50"/>
      <c r="AI53" s="50"/>
      <c r="AJ53" s="50"/>
      <c r="AK53" s="50"/>
      <c r="AL53" s="50"/>
      <c r="AM53" s="50"/>
      <c r="AN53" s="50"/>
      <c r="AO53" s="50"/>
      <c r="AP53" s="38"/>
      <c r="AQ53" s="39"/>
      <c r="AR53" s="50"/>
      <c r="AS53" s="50"/>
      <c r="AT53" s="50"/>
      <c r="AU53" s="50"/>
      <c r="AV53" s="50"/>
      <c r="AW53" s="50"/>
      <c r="AX53" s="50"/>
      <c r="AY53" s="101"/>
      <c r="AZ53" s="50"/>
      <c r="BA53" s="50"/>
      <c r="BB53" s="50"/>
      <c r="BC53" s="50"/>
      <c r="BD53" s="50"/>
      <c r="BE53" s="50"/>
      <c r="BF53" s="50"/>
      <c r="BG53" s="50"/>
      <c r="BH53" s="50"/>
      <c r="BI53" s="38"/>
      <c r="BJ53" s="39"/>
      <c r="BK53" s="41"/>
      <c r="BL53" s="3"/>
      <c r="BM53" s="3"/>
      <c r="BN53" s="3"/>
      <c r="BO53" s="3"/>
      <c r="BP53" s="3"/>
      <c r="BQ53" s="3"/>
      <c r="BR53" s="3"/>
      <c r="BS53" s="3"/>
      <c r="BT53" s="19"/>
      <c r="BU53" s="24"/>
      <c r="BV53" s="3"/>
      <c r="BW53" s="3"/>
      <c r="BX53" s="4"/>
    </row>
    <row r="54" spans="2:76" x14ac:dyDescent="0.25">
      <c r="B54" s="2"/>
      <c r="C54" s="41"/>
      <c r="D54" s="38"/>
      <c r="E54" s="3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38"/>
      <c r="X54" s="3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38"/>
      <c r="AQ54" s="39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38"/>
      <c r="BJ54" s="39"/>
      <c r="BK54" s="41"/>
      <c r="BL54" s="3"/>
      <c r="BM54" s="3"/>
      <c r="BN54" s="3"/>
      <c r="BO54" s="3"/>
      <c r="BP54" s="3"/>
      <c r="BQ54" s="3"/>
      <c r="BR54" s="3"/>
      <c r="BS54" s="3"/>
      <c r="BT54" s="19"/>
      <c r="BU54" s="24"/>
      <c r="BV54" s="3"/>
      <c r="BW54" s="3"/>
      <c r="BX54" s="4"/>
    </row>
    <row r="55" spans="2:76" x14ac:dyDescent="0.25">
      <c r="B55" s="2"/>
      <c r="C55" s="41"/>
      <c r="D55" s="90">
        <f>IF(Y7=1,M19/4,M19/5)+D19-J14</f>
        <v>140</v>
      </c>
      <c r="E55" s="91"/>
      <c r="F55" s="50" t="s">
        <v>2</v>
      </c>
      <c r="G55" s="92">
        <f>+C56+D55</f>
        <v>175</v>
      </c>
      <c r="H55" s="92"/>
      <c r="I55" s="50"/>
      <c r="J55" s="50"/>
      <c r="K55" s="50"/>
      <c r="L55" s="50"/>
      <c r="M55" s="93">
        <f>IF(AA7=1,"",+BL61-2*BL61/5-2*SQRT(M52^2/2))</f>
        <v>207</v>
      </c>
      <c r="N55" s="93">
        <f>+BL48+BL61+BL74-2*J14</f>
        <v>421</v>
      </c>
      <c r="O55" s="50"/>
      <c r="P55" s="50"/>
      <c r="Q55" s="50"/>
      <c r="R55" s="50"/>
      <c r="S55" s="50"/>
      <c r="T55" s="50"/>
      <c r="U55" s="50"/>
      <c r="V55" s="50"/>
      <c r="W55" s="38"/>
      <c r="X55" s="39"/>
      <c r="Y55" s="50"/>
      <c r="Z55" s="50"/>
      <c r="AA55" s="50"/>
      <c r="AB55" s="50"/>
      <c r="AC55" s="50"/>
      <c r="AD55" s="50"/>
      <c r="AE55" s="50"/>
      <c r="AF55" s="93">
        <f>IF(AA8=1,"",+BL61-2*BL61/5-2*SQRT(AF52^2/2))</f>
        <v>207</v>
      </c>
      <c r="AG55" s="93">
        <f>+BL48+BL61+BL74-2*J14</f>
        <v>421</v>
      </c>
      <c r="AH55" s="50"/>
      <c r="AI55" s="50"/>
      <c r="AJ55" s="50"/>
      <c r="AK55" s="50"/>
      <c r="AL55" s="50"/>
      <c r="AM55" s="50"/>
      <c r="AN55" s="50"/>
      <c r="AO55" s="50"/>
      <c r="AP55" s="38"/>
      <c r="AQ55" s="39"/>
      <c r="AR55" s="50"/>
      <c r="AS55" s="50"/>
      <c r="AT55" s="50"/>
      <c r="AU55" s="50"/>
      <c r="AV55" s="50"/>
      <c r="AW55" s="50"/>
      <c r="AX55" s="50"/>
      <c r="AY55" s="93">
        <f>IF(AA9=1,"",+BL61-2*BL61/5-2*SQRT(AY52^2/2))</f>
        <v>209</v>
      </c>
      <c r="AZ55" s="93">
        <f>+BL48+BL61+BL74-2*J14</f>
        <v>421</v>
      </c>
      <c r="BA55" s="50"/>
      <c r="BB55" s="50"/>
      <c r="BC55" s="50"/>
      <c r="BD55" s="50"/>
      <c r="BE55" s="50"/>
      <c r="BF55" s="50" t="s">
        <v>2</v>
      </c>
      <c r="BG55" s="92">
        <f>+BI55+BK56</f>
        <v>133</v>
      </c>
      <c r="BH55" s="92"/>
      <c r="BI55" s="90">
        <f>IF(Y9=1,AY19/4,AY19/5)+BI19-J14</f>
        <v>98</v>
      </c>
      <c r="BJ55" s="91"/>
      <c r="BK55" s="41"/>
      <c r="BL55" s="3"/>
      <c r="BM55" s="3"/>
      <c r="BN55" s="3"/>
      <c r="BO55" s="3"/>
      <c r="BP55" s="3"/>
      <c r="BQ55" s="3"/>
      <c r="BR55" s="3"/>
      <c r="BS55" s="3"/>
      <c r="BT55" s="19"/>
      <c r="BU55" s="24"/>
      <c r="BV55" s="3"/>
      <c r="BW55" s="3"/>
      <c r="BX55" s="4"/>
    </row>
    <row r="56" spans="2:76" x14ac:dyDescent="0.25">
      <c r="B56" s="2"/>
      <c r="C56" s="116">
        <f>+V14</f>
        <v>35</v>
      </c>
      <c r="D56" s="38"/>
      <c r="E56" s="39"/>
      <c r="F56" s="50"/>
      <c r="G56" s="50"/>
      <c r="H56" s="50"/>
      <c r="I56" s="50"/>
      <c r="J56" s="50"/>
      <c r="K56" s="50"/>
      <c r="L56" s="50"/>
      <c r="M56" s="93"/>
      <c r="N56" s="93"/>
      <c r="O56" s="50"/>
      <c r="P56" s="50"/>
      <c r="Q56" s="50"/>
      <c r="R56" s="50"/>
      <c r="S56" s="50"/>
      <c r="T56" s="50"/>
      <c r="U56" s="50"/>
      <c r="V56" s="50"/>
      <c r="W56" s="90">
        <f>IF(Y7=1,M19/4,+M19/5)+IF(Y8=1,AF19/4,AF19/5)+W19</f>
        <v>234</v>
      </c>
      <c r="X56" s="91"/>
      <c r="Y56" s="50"/>
      <c r="Z56" s="50"/>
      <c r="AA56" s="50"/>
      <c r="AB56" s="50"/>
      <c r="AC56" s="50"/>
      <c r="AD56" s="50"/>
      <c r="AE56" s="50"/>
      <c r="AF56" s="93"/>
      <c r="AG56" s="93"/>
      <c r="AH56" s="50"/>
      <c r="AI56" s="50"/>
      <c r="AJ56" s="50"/>
      <c r="AK56" s="50"/>
      <c r="AL56" s="50"/>
      <c r="AM56" s="50"/>
      <c r="AN56" s="50"/>
      <c r="AO56" s="50"/>
      <c r="AP56" s="90">
        <f>IF(Y8=1,AF19/4,AF19/5)+IF(Y9=1,AY19/4,AY19/5)+AP19</f>
        <v>192</v>
      </c>
      <c r="AQ56" s="91"/>
      <c r="AR56" s="50"/>
      <c r="AS56" s="50"/>
      <c r="AT56" s="50"/>
      <c r="AU56" s="50"/>
      <c r="AV56" s="50"/>
      <c r="AW56" s="50"/>
      <c r="AX56" s="50"/>
      <c r="AY56" s="93"/>
      <c r="AZ56" s="93"/>
      <c r="BA56" s="50"/>
      <c r="BB56" s="50"/>
      <c r="BC56" s="50"/>
      <c r="BD56" s="50"/>
      <c r="BE56" s="50"/>
      <c r="BF56" s="50"/>
      <c r="BG56" s="50"/>
      <c r="BH56" s="50"/>
      <c r="BI56" s="38"/>
      <c r="BJ56" s="39"/>
      <c r="BK56" s="116">
        <f>+V14</f>
        <v>35</v>
      </c>
      <c r="BL56" s="3"/>
      <c r="BM56" s="3"/>
      <c r="BN56" s="3"/>
      <c r="BO56" s="3"/>
      <c r="BP56" s="3"/>
      <c r="BQ56" s="3"/>
      <c r="BR56" s="3"/>
      <c r="BS56" s="3"/>
      <c r="BT56" s="19"/>
      <c r="BU56" s="24"/>
      <c r="BV56" s="3"/>
      <c r="BW56" s="3"/>
      <c r="BX56" s="4"/>
    </row>
    <row r="57" spans="2:76" x14ac:dyDescent="0.25">
      <c r="B57" s="2"/>
      <c r="C57" s="116"/>
      <c r="D57" s="38"/>
      <c r="E57" s="39"/>
      <c r="F57" s="50"/>
      <c r="G57" s="50"/>
      <c r="H57" s="50"/>
      <c r="I57" s="50"/>
      <c r="J57" s="50"/>
      <c r="K57" s="50"/>
      <c r="L57" s="50"/>
      <c r="M57" s="93"/>
      <c r="N57" s="93"/>
      <c r="O57" s="50"/>
      <c r="P57" s="50"/>
      <c r="Q57" s="50"/>
      <c r="R57" s="50"/>
      <c r="S57" s="50"/>
      <c r="T57" s="50"/>
      <c r="U57" s="50"/>
      <c r="V57" s="50"/>
      <c r="W57" s="38"/>
      <c r="X57" s="39"/>
      <c r="Y57" s="50"/>
      <c r="Z57" s="50"/>
      <c r="AA57" s="50"/>
      <c r="AB57" s="50"/>
      <c r="AC57" s="50"/>
      <c r="AD57" s="50"/>
      <c r="AE57" s="50"/>
      <c r="AF57" s="93"/>
      <c r="AG57" s="93"/>
      <c r="AH57" s="50"/>
      <c r="AI57" s="50"/>
      <c r="AJ57" s="50"/>
      <c r="AK57" s="50"/>
      <c r="AL57" s="50"/>
      <c r="AM57" s="50"/>
      <c r="AN57" s="50"/>
      <c r="AO57" s="50"/>
      <c r="AP57" s="38"/>
      <c r="AQ57" s="39"/>
      <c r="AR57" s="50"/>
      <c r="AS57" s="50"/>
      <c r="AT57" s="50"/>
      <c r="AU57" s="50"/>
      <c r="AV57" s="50"/>
      <c r="AW57" s="50"/>
      <c r="AX57" s="50"/>
      <c r="AY57" s="93"/>
      <c r="AZ57" s="93"/>
      <c r="BA57" s="50"/>
      <c r="BB57" s="50"/>
      <c r="BC57" s="50"/>
      <c r="BD57" s="50"/>
      <c r="BE57" s="50"/>
      <c r="BF57" s="50"/>
      <c r="BG57" s="50"/>
      <c r="BH57" s="50"/>
      <c r="BI57" s="38"/>
      <c r="BJ57" s="39"/>
      <c r="BK57" s="116"/>
      <c r="BL57" s="3"/>
      <c r="BM57" s="3"/>
      <c r="BN57" s="3"/>
      <c r="BO57" s="3"/>
      <c r="BP57" s="3"/>
      <c r="BQ57" s="3"/>
      <c r="BR57" s="3"/>
      <c r="BS57" s="3"/>
      <c r="BT57" s="19"/>
      <c r="BU57" s="24"/>
      <c r="BV57" s="3"/>
      <c r="BW57" s="3"/>
      <c r="BX57" s="4"/>
    </row>
    <row r="58" spans="2:76" x14ac:dyDescent="0.25">
      <c r="B58" s="2"/>
      <c r="C58" s="41"/>
      <c r="D58" s="38"/>
      <c r="E58" s="39"/>
      <c r="F58" s="92">
        <f>IF(Y7=1,"",+M19/5+D19-J14)</f>
        <v>140</v>
      </c>
      <c r="G58" s="92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90">
        <f>IF(Y7=1,"",+M19/5+AF19/4)</f>
        <v>227</v>
      </c>
      <c r="X58" s="91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90">
        <f>IF(Y9=1,"",+AY19/5+AF19/4)</f>
        <v>185</v>
      </c>
      <c r="AQ58" s="91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92">
        <f>IF(Y9=1,"",+AY19/5+BI19-J14)</f>
        <v>98</v>
      </c>
      <c r="BH58" s="92"/>
      <c r="BI58" s="38"/>
      <c r="BJ58" s="39"/>
      <c r="BK58" s="41"/>
      <c r="BL58" s="3"/>
      <c r="BM58" s="3"/>
      <c r="BN58" s="3"/>
      <c r="BO58" s="3"/>
      <c r="BP58" s="3"/>
      <c r="BQ58" s="3"/>
      <c r="BR58" s="3"/>
      <c r="BS58" s="3"/>
      <c r="BT58" s="19"/>
      <c r="BU58" s="24"/>
      <c r="BV58" s="3"/>
      <c r="BW58" s="3"/>
      <c r="BX58" s="4"/>
    </row>
    <row r="59" spans="2:76" x14ac:dyDescent="0.25">
      <c r="B59" s="2"/>
      <c r="C59" s="116">
        <f>IF(Y7=1,"",+V14)</f>
        <v>35</v>
      </c>
      <c r="D59" s="38"/>
      <c r="E59" s="39"/>
      <c r="F59" s="50"/>
      <c r="G59" s="50"/>
      <c r="H59" s="92">
        <f>IF(Y7=1,"",IF(M19&lt;=BL61,SQRT(2*(G50-2*J14)^2),SQRT(2*(G50-G51/10-2*J14)^2)))</f>
        <v>7.0710678118654755</v>
      </c>
      <c r="I59" s="92"/>
      <c r="J59" s="50"/>
      <c r="K59" s="92">
        <f>IF(Y7=1,"",M19-M19/5-M19/5-2*SQRT(H59^2/2))</f>
        <v>326</v>
      </c>
      <c r="L59" s="92"/>
      <c r="M59" s="50"/>
      <c r="N59" s="50"/>
      <c r="O59" s="50" t="str">
        <f>IF(Y7=1,"","L=")</f>
        <v>L=</v>
      </c>
      <c r="P59" s="92">
        <f>IF(Y7=1,"",+C59+F58+H59+K59+S59+W58)</f>
        <v>742.14213562373095</v>
      </c>
      <c r="Q59" s="92"/>
      <c r="R59" s="50"/>
      <c r="S59" s="92">
        <f>IF(Y7=1,"",+H59)</f>
        <v>7.0710678118654755</v>
      </c>
      <c r="T59" s="92"/>
      <c r="U59" s="50"/>
      <c r="V59" s="50"/>
      <c r="W59" s="38"/>
      <c r="X59" s="3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38"/>
      <c r="AQ59" s="39"/>
      <c r="AR59" s="50"/>
      <c r="AS59" s="50"/>
      <c r="AT59" s="92">
        <f>IF(Y9=1,"",IF(AY19&lt;=BL61,SQRT(2*(AS50-2*J14)^2),SQRT(2*(AS50-AS51/10-2*J14)^2)))</f>
        <v>8.4852813742385695</v>
      </c>
      <c r="AU59" s="92"/>
      <c r="AV59" s="50"/>
      <c r="AW59" s="50"/>
      <c r="AX59" s="92">
        <f>IF(Y9=1,"",AY19-AY19/5-AY19/5-2*SQRT(AT59^2/2))</f>
        <v>198</v>
      </c>
      <c r="AY59" s="92"/>
      <c r="AZ59" s="50"/>
      <c r="BA59" s="50" t="str">
        <f>IF(Y9=1,"","L=")</f>
        <v>L=</v>
      </c>
      <c r="BB59" s="92">
        <f>IF(Y9=1,"",+AP58+AT59+AX59+BE59+BG58+BK59)</f>
        <v>532.97056274847716</v>
      </c>
      <c r="BC59" s="92"/>
      <c r="BD59" s="50"/>
      <c r="BE59" s="92">
        <f>IF(Y9=1,"",+AT59)</f>
        <v>8.4852813742385695</v>
      </c>
      <c r="BF59" s="92"/>
      <c r="BG59" s="50"/>
      <c r="BH59" s="50"/>
      <c r="BI59" s="38"/>
      <c r="BJ59" s="39"/>
      <c r="BK59" s="116">
        <f>IF(Y9=1,"",+V14)</f>
        <v>35</v>
      </c>
      <c r="BL59" s="85" t="s">
        <v>0</v>
      </c>
      <c r="BM59" s="3"/>
      <c r="BN59" s="85" t="s">
        <v>0</v>
      </c>
      <c r="BO59" s="3"/>
      <c r="BP59" s="85" t="s">
        <v>0</v>
      </c>
      <c r="BQ59" s="3"/>
      <c r="BR59" s="3"/>
      <c r="BS59" s="3"/>
      <c r="BT59" s="19"/>
      <c r="BU59" s="24"/>
      <c r="BV59" s="3"/>
      <c r="BW59" s="3"/>
      <c r="BX59" s="4"/>
    </row>
    <row r="60" spans="2:76" x14ac:dyDescent="0.25">
      <c r="B60" s="2"/>
      <c r="C60" s="116"/>
      <c r="D60" s="38"/>
      <c r="E60" s="3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38"/>
      <c r="X60" s="39"/>
      <c r="Y60" s="50"/>
      <c r="Z60" s="50"/>
      <c r="AA60" s="50"/>
      <c r="AB60" s="50"/>
      <c r="AC60" s="50"/>
      <c r="AD60" s="50"/>
      <c r="AE60" s="50"/>
      <c r="AF60" s="93">
        <f>IF(AA8=1,"",+AE48+AF52+AF55+AF70+AE74)</f>
        <v>623.72056274847716</v>
      </c>
      <c r="AG60" s="50"/>
      <c r="AH60" s="50"/>
      <c r="AI60" s="50"/>
      <c r="AJ60" s="50"/>
      <c r="AK60" s="50"/>
      <c r="AL60" s="50"/>
      <c r="AM60" s="50"/>
      <c r="AN60" s="50"/>
      <c r="AO60" s="50"/>
      <c r="AP60" s="38"/>
      <c r="AQ60" s="3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38"/>
      <c r="BJ60" s="39"/>
      <c r="BK60" s="116"/>
      <c r="BL60" s="85"/>
      <c r="BM60" s="3"/>
      <c r="BN60" s="85"/>
      <c r="BO60" s="3"/>
      <c r="BP60" s="85"/>
      <c r="BQ60" s="3"/>
      <c r="BR60" s="3"/>
      <c r="BS60" s="3"/>
      <c r="BT60" s="19"/>
      <c r="BU60" s="24"/>
      <c r="BV60" s="3"/>
      <c r="BW60" s="3"/>
      <c r="BX60" s="4"/>
    </row>
    <row r="61" spans="2:76" x14ac:dyDescent="0.25">
      <c r="B61" s="2"/>
      <c r="C61" s="41"/>
      <c r="D61" s="38"/>
      <c r="E61" s="39"/>
      <c r="F61" s="50"/>
      <c r="G61" s="50"/>
      <c r="H61" s="50"/>
      <c r="I61" s="50"/>
      <c r="J61" s="50"/>
      <c r="K61" s="92">
        <f>+D19+M19+W19-2*J14</f>
        <v>616</v>
      </c>
      <c r="L61" s="92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38"/>
      <c r="X61" s="39"/>
      <c r="Y61" s="50"/>
      <c r="Z61" s="50"/>
      <c r="AA61" s="50"/>
      <c r="AB61" s="50"/>
      <c r="AC61" s="50"/>
      <c r="AD61" s="50"/>
      <c r="AE61" s="50"/>
      <c r="AF61" s="93"/>
      <c r="AG61" s="50"/>
      <c r="AH61" s="50"/>
      <c r="AI61" s="50"/>
      <c r="AJ61" s="50"/>
      <c r="AK61" s="50"/>
      <c r="AL61" s="50"/>
      <c r="AM61" s="50"/>
      <c r="AN61" s="50"/>
      <c r="AO61" s="50"/>
      <c r="AP61" s="38"/>
      <c r="AQ61" s="39"/>
      <c r="AR61" s="50"/>
      <c r="AS61" s="50"/>
      <c r="AT61" s="50"/>
      <c r="AU61" s="50"/>
      <c r="AV61" s="50"/>
      <c r="AW61" s="50"/>
      <c r="AX61" s="92">
        <f>AP19+AY19+BI19-2*J14</f>
        <v>406</v>
      </c>
      <c r="AY61" s="92"/>
      <c r="AZ61" s="50"/>
      <c r="BA61" s="50"/>
      <c r="BB61" s="50"/>
      <c r="BC61" s="50"/>
      <c r="BD61" s="50"/>
      <c r="BE61" s="50"/>
      <c r="BF61" s="50"/>
      <c r="BG61" s="50"/>
      <c r="BH61" s="50"/>
      <c r="BI61" s="38"/>
      <c r="BJ61" s="39"/>
      <c r="BK61" s="41"/>
      <c r="BL61" s="109">
        <v>365</v>
      </c>
      <c r="BM61" s="3"/>
      <c r="BN61" s="110">
        <f>+BL48/2+BL61+BL74/2</f>
        <v>395</v>
      </c>
      <c r="BO61" s="3"/>
      <c r="BP61" s="110">
        <f>+BL22+BL35+BL48+BL61+BL74+BL87+BL100</f>
        <v>1250</v>
      </c>
      <c r="BQ61" s="3"/>
      <c r="BR61" s="3"/>
      <c r="BS61" s="3"/>
      <c r="BT61" s="19"/>
      <c r="BU61" s="24"/>
      <c r="BV61" s="3"/>
      <c r="BW61" s="3"/>
      <c r="BX61" s="4"/>
    </row>
    <row r="62" spans="2:76" x14ac:dyDescent="0.25">
      <c r="B62" s="2"/>
      <c r="C62" s="41"/>
      <c r="D62" s="38"/>
      <c r="E62" s="3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38"/>
      <c r="X62" s="39"/>
      <c r="Y62" s="50"/>
      <c r="Z62" s="50"/>
      <c r="AA62" s="50"/>
      <c r="AB62" s="50"/>
      <c r="AC62" s="50"/>
      <c r="AD62" s="50"/>
      <c r="AE62" s="50"/>
      <c r="AF62" s="93"/>
      <c r="AG62" s="50"/>
      <c r="AH62" s="50"/>
      <c r="AI62" s="50"/>
      <c r="AJ62" s="50"/>
      <c r="AK62" s="50"/>
      <c r="AL62" s="50"/>
      <c r="AM62" s="50"/>
      <c r="AN62" s="50"/>
      <c r="AO62" s="50"/>
      <c r="AP62" s="38"/>
      <c r="AQ62" s="39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38"/>
      <c r="BJ62" s="39"/>
      <c r="BK62" s="41"/>
      <c r="BL62" s="109"/>
      <c r="BM62" s="3"/>
      <c r="BN62" s="110"/>
      <c r="BO62" s="3"/>
      <c r="BP62" s="110"/>
      <c r="BQ62" s="3"/>
      <c r="BR62" s="3"/>
      <c r="BS62" s="3"/>
      <c r="BT62" s="19"/>
      <c r="BU62" s="24"/>
      <c r="BV62" s="3"/>
      <c r="BW62" s="3"/>
      <c r="BX62" s="4"/>
    </row>
    <row r="63" spans="2:76" x14ac:dyDescent="0.25">
      <c r="B63" s="2"/>
      <c r="C63" s="41"/>
      <c r="D63" s="38"/>
      <c r="E63" s="39"/>
      <c r="F63" s="50"/>
      <c r="G63" s="50"/>
      <c r="H63" s="50"/>
      <c r="I63" s="50"/>
      <c r="J63" s="50"/>
      <c r="K63" s="50"/>
      <c r="L63" s="50"/>
      <c r="M63" s="93">
        <f>IF(AA7=1,"",+L48+M52+M55+M70+L74)</f>
        <v>623.72056274847716</v>
      </c>
      <c r="N63" s="50"/>
      <c r="O63" s="50"/>
      <c r="P63" s="50"/>
      <c r="Q63" s="50"/>
      <c r="R63" s="50"/>
      <c r="S63" s="50"/>
      <c r="T63" s="50"/>
      <c r="U63" s="50"/>
      <c r="V63" s="50"/>
      <c r="W63" s="38"/>
      <c r="X63" s="39"/>
      <c r="Y63" s="50"/>
      <c r="Z63" s="50"/>
      <c r="AA63" s="50"/>
      <c r="AB63" s="50"/>
      <c r="AC63" s="50"/>
      <c r="AD63" s="50"/>
      <c r="AE63" s="50"/>
      <c r="AF63" s="93" t="str">
        <f>IF(AA8=1,"","L =")</f>
        <v>L =</v>
      </c>
      <c r="AG63" s="50"/>
      <c r="AH63" s="50"/>
      <c r="AI63" s="50"/>
      <c r="AJ63" s="50"/>
      <c r="AK63" s="50"/>
      <c r="AL63" s="50"/>
      <c r="AM63" s="50"/>
      <c r="AN63" s="50"/>
      <c r="AO63" s="50"/>
      <c r="AP63" s="38"/>
      <c r="AQ63" s="39"/>
      <c r="AR63" s="50"/>
      <c r="AS63" s="50"/>
      <c r="AT63" s="50"/>
      <c r="AU63" s="50"/>
      <c r="AV63" s="50"/>
      <c r="AW63" s="50"/>
      <c r="AX63" s="50"/>
      <c r="AY63" s="93">
        <f>IF(AA9=1,"",+AX48+AY52+AY55+AY70+AX74)</f>
        <v>622.89213562373095</v>
      </c>
      <c r="AZ63" s="50"/>
      <c r="BA63" s="50"/>
      <c r="BB63" s="50"/>
      <c r="BC63" s="50"/>
      <c r="BD63" s="50"/>
      <c r="BE63" s="50"/>
      <c r="BF63" s="50"/>
      <c r="BG63" s="50"/>
      <c r="BH63" s="50"/>
      <c r="BI63" s="38"/>
      <c r="BJ63" s="39"/>
      <c r="BK63" s="41"/>
      <c r="BL63" s="109"/>
      <c r="BM63" s="3"/>
      <c r="BN63" s="110"/>
      <c r="BO63" s="3"/>
      <c r="BP63" s="110"/>
      <c r="BQ63" s="3"/>
      <c r="BR63" s="3"/>
      <c r="BS63" s="3"/>
      <c r="BT63" s="19"/>
      <c r="BU63" s="24"/>
      <c r="BV63" s="3"/>
      <c r="BW63" s="3"/>
      <c r="BX63" s="4"/>
    </row>
    <row r="64" spans="2:76" x14ac:dyDescent="0.25">
      <c r="B64" s="2"/>
      <c r="C64" s="41"/>
      <c r="D64" s="38"/>
      <c r="E64" s="39"/>
      <c r="F64" s="50"/>
      <c r="G64" s="50"/>
      <c r="H64" s="50"/>
      <c r="I64" s="50"/>
      <c r="J64" s="50"/>
      <c r="K64" s="50"/>
      <c r="L64" s="50"/>
      <c r="M64" s="93"/>
      <c r="N64" s="50"/>
      <c r="O64" s="50"/>
      <c r="P64" s="50"/>
      <c r="Q64" s="50"/>
      <c r="R64" s="50"/>
      <c r="S64" s="50"/>
      <c r="T64" s="50"/>
      <c r="U64" s="50"/>
      <c r="V64" s="50"/>
      <c r="W64" s="38"/>
      <c r="X64" s="39"/>
      <c r="Y64" s="50"/>
      <c r="Z64" s="50"/>
      <c r="AA64" s="50"/>
      <c r="AB64" s="50"/>
      <c r="AC64" s="50"/>
      <c r="AD64" s="50"/>
      <c r="AE64" s="50"/>
      <c r="AF64" s="93"/>
      <c r="AG64" s="50"/>
      <c r="AH64" s="50"/>
      <c r="AI64" s="50"/>
      <c r="AJ64" s="50"/>
      <c r="AK64" s="50"/>
      <c r="AL64" s="50"/>
      <c r="AM64" s="50"/>
      <c r="AN64" s="50"/>
      <c r="AO64" s="50"/>
      <c r="AP64" s="38"/>
      <c r="AQ64" s="39"/>
      <c r="AR64" s="50"/>
      <c r="AS64" s="50"/>
      <c r="AT64" s="50"/>
      <c r="AU64" s="50"/>
      <c r="AV64" s="50"/>
      <c r="AW64" s="50"/>
      <c r="AX64" s="50"/>
      <c r="AY64" s="93"/>
      <c r="AZ64" s="50"/>
      <c r="BA64" s="50"/>
      <c r="BB64" s="50"/>
      <c r="BC64" s="50"/>
      <c r="BD64" s="50"/>
      <c r="BE64" s="50"/>
      <c r="BF64" s="50"/>
      <c r="BG64" s="50"/>
      <c r="BH64" s="50"/>
      <c r="BI64" s="38"/>
      <c r="BJ64" s="39"/>
      <c r="BK64" s="41"/>
      <c r="BL64" s="3"/>
      <c r="BM64" s="3"/>
      <c r="BN64" s="3"/>
      <c r="BO64" s="3"/>
      <c r="BP64" s="3"/>
      <c r="BQ64" s="3"/>
      <c r="BR64" s="3"/>
      <c r="BS64" s="3"/>
      <c r="BT64" s="19"/>
      <c r="BU64" s="24"/>
      <c r="BV64" s="3"/>
      <c r="BW64" s="3"/>
      <c r="BX64" s="4"/>
    </row>
    <row r="65" spans="2:76" x14ac:dyDescent="0.25">
      <c r="B65" s="2"/>
      <c r="C65" s="41"/>
      <c r="D65" s="38"/>
      <c r="E65" s="39"/>
      <c r="F65" s="50"/>
      <c r="G65" s="50"/>
      <c r="H65" s="50"/>
      <c r="I65" s="50"/>
      <c r="J65" s="50"/>
      <c r="K65" s="50"/>
      <c r="L65" s="50"/>
      <c r="M65" s="93"/>
      <c r="N65" s="50"/>
      <c r="O65" s="50"/>
      <c r="P65" s="50"/>
      <c r="Q65" s="50"/>
      <c r="R65" s="50"/>
      <c r="S65" s="50"/>
      <c r="T65" s="50"/>
      <c r="U65" s="50"/>
      <c r="V65" s="50"/>
      <c r="W65" s="90">
        <f>IF(Y8=1,"",AF19/5+M19/4+W19)</f>
        <v>262</v>
      </c>
      <c r="X65" s="91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0">
        <f>IF(Y8=1,"",AF19/5+AY19/4+AP19)</f>
        <v>209.5</v>
      </c>
      <c r="AQ65" s="91"/>
      <c r="AR65" s="50"/>
      <c r="AS65" s="50"/>
      <c r="AT65" s="50"/>
      <c r="AU65" s="50"/>
      <c r="AV65" s="50"/>
      <c r="AW65" s="50"/>
      <c r="AX65" s="50"/>
      <c r="AY65" s="93"/>
      <c r="AZ65" s="50"/>
      <c r="BA65" s="50"/>
      <c r="BB65" s="50"/>
      <c r="BC65" s="50"/>
      <c r="BD65" s="50"/>
      <c r="BE65" s="50"/>
      <c r="BF65" s="50"/>
      <c r="BG65" s="50"/>
      <c r="BH65" s="50"/>
      <c r="BI65" s="38"/>
      <c r="BJ65" s="39"/>
      <c r="BK65" s="41"/>
      <c r="BL65" s="3"/>
      <c r="BM65" s="3"/>
      <c r="BN65" s="3"/>
      <c r="BO65" s="3"/>
      <c r="BP65" s="3"/>
      <c r="BQ65" s="3"/>
      <c r="BR65" s="3"/>
      <c r="BS65" s="3"/>
      <c r="BT65" s="19"/>
      <c r="BU65" s="24"/>
      <c r="BV65" s="3"/>
      <c r="BW65" s="3"/>
      <c r="BX65" s="4"/>
    </row>
    <row r="66" spans="2:76" x14ac:dyDescent="0.25">
      <c r="B66" s="2"/>
      <c r="C66" s="41"/>
      <c r="D66" s="38"/>
      <c r="E66" s="39"/>
      <c r="F66" s="50"/>
      <c r="G66" s="50"/>
      <c r="H66" s="50"/>
      <c r="I66" s="50"/>
      <c r="J66" s="50"/>
      <c r="K66" s="50"/>
      <c r="L66" s="50"/>
      <c r="M66" s="93" t="str">
        <f>IF(AA7=1,"","L =")</f>
        <v>L =</v>
      </c>
      <c r="N66" s="50"/>
      <c r="O66" s="50"/>
      <c r="P66" s="50"/>
      <c r="Q66" s="50"/>
      <c r="R66" s="50"/>
      <c r="S66" s="50"/>
      <c r="T66" s="50"/>
      <c r="U66" s="50"/>
      <c r="V66" s="50"/>
      <c r="W66" s="38"/>
      <c r="X66" s="39"/>
      <c r="Y66" s="50"/>
      <c r="Z66" s="50"/>
      <c r="AA66" s="92">
        <f>IF(Y8=1,"",IF(AF19&lt;=BL61,SQRT(2*(Z50-2*J14)^2),SQRT(2*(Z50-Z51/10-2*J14)^2)))</f>
        <v>7.0710678118654755</v>
      </c>
      <c r="AB66" s="92"/>
      <c r="AC66" s="50"/>
      <c r="AD66" s="92">
        <f>IF(Y8=1,"",AF19-2*AF19/5-2*SQRT(AA66^2/2))</f>
        <v>266</v>
      </c>
      <c r="AE66" s="92"/>
      <c r="AF66" s="50"/>
      <c r="AG66" s="50"/>
      <c r="AH66" s="50" t="str">
        <f>IF(Y8=1,"","L=")</f>
        <v>L=</v>
      </c>
      <c r="AI66" s="92">
        <f>IF(Y8=1,"",+W65+AA66+AD66+AL66+AP65)</f>
        <v>751.64213562373106</v>
      </c>
      <c r="AJ66" s="92"/>
      <c r="AK66" s="50"/>
      <c r="AL66" s="92">
        <f>IF(Y8=1,"",+AA66)</f>
        <v>7.0710678118654755</v>
      </c>
      <c r="AM66" s="92"/>
      <c r="AN66" s="50"/>
      <c r="AO66" s="50"/>
      <c r="AP66" s="38"/>
      <c r="AQ66" s="39"/>
      <c r="AR66" s="50"/>
      <c r="AS66" s="50"/>
      <c r="AT66" s="50"/>
      <c r="AU66" s="50"/>
      <c r="AV66" s="50"/>
      <c r="AW66" s="50"/>
      <c r="AX66" s="50"/>
      <c r="AY66" s="93" t="str">
        <f>IF(AA9=1,"","L =")</f>
        <v>L =</v>
      </c>
      <c r="AZ66" s="50"/>
      <c r="BA66" s="50"/>
      <c r="BB66" s="50"/>
      <c r="BC66" s="50"/>
      <c r="BD66" s="50"/>
      <c r="BE66" s="50"/>
      <c r="BF66" s="50"/>
      <c r="BG66" s="50"/>
      <c r="BH66" s="50"/>
      <c r="BI66" s="38"/>
      <c r="BJ66" s="39"/>
      <c r="BK66" s="41"/>
      <c r="BL66" s="3"/>
      <c r="BM66" s="3"/>
      <c r="BN66" s="3"/>
      <c r="BO66" s="3"/>
      <c r="BP66" s="3"/>
      <c r="BQ66" s="3"/>
      <c r="BR66" s="3"/>
      <c r="BS66" s="3"/>
      <c r="BT66" s="19"/>
      <c r="BU66" s="24"/>
      <c r="BV66" s="3"/>
      <c r="BW66" s="3"/>
      <c r="BX66" s="4"/>
    </row>
    <row r="67" spans="2:76" x14ac:dyDescent="0.25">
      <c r="B67" s="2"/>
      <c r="C67" s="41"/>
      <c r="D67" s="38"/>
      <c r="E67" s="39"/>
      <c r="F67" s="50"/>
      <c r="G67" s="50"/>
      <c r="H67" s="50"/>
      <c r="I67" s="50"/>
      <c r="J67" s="50"/>
      <c r="K67" s="50"/>
      <c r="L67" s="50"/>
      <c r="M67" s="93"/>
      <c r="N67" s="50"/>
      <c r="O67" s="50"/>
      <c r="P67" s="50"/>
      <c r="Q67" s="50"/>
      <c r="R67" s="50"/>
      <c r="S67" s="50"/>
      <c r="T67" s="50"/>
      <c r="U67" s="50"/>
      <c r="V67" s="50"/>
      <c r="W67" s="38"/>
      <c r="X67" s="39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38"/>
      <c r="AQ67" s="39"/>
      <c r="AR67" s="50"/>
      <c r="AS67" s="50"/>
      <c r="AT67" s="50"/>
      <c r="AU67" s="50"/>
      <c r="AV67" s="50"/>
      <c r="AW67" s="50"/>
      <c r="AX67" s="50"/>
      <c r="AY67" s="93"/>
      <c r="AZ67" s="50"/>
      <c r="BA67" s="50"/>
      <c r="BB67" s="50"/>
      <c r="BC67" s="50"/>
      <c r="BD67" s="50"/>
      <c r="BE67" s="50"/>
      <c r="BF67" s="50"/>
      <c r="BG67" s="50"/>
      <c r="BH67" s="50"/>
      <c r="BI67" s="38"/>
      <c r="BJ67" s="39"/>
      <c r="BK67" s="41"/>
      <c r="BL67" s="3"/>
      <c r="BM67" s="3"/>
      <c r="BN67" s="3"/>
      <c r="BO67" s="3"/>
      <c r="BP67" s="3"/>
      <c r="BQ67" s="3"/>
      <c r="BR67" s="3"/>
      <c r="BS67" s="3"/>
      <c r="BT67" s="19"/>
      <c r="BU67" s="24"/>
      <c r="BV67" s="3"/>
      <c r="BW67" s="3"/>
      <c r="BX67" s="4"/>
    </row>
    <row r="68" spans="2:76" x14ac:dyDescent="0.25">
      <c r="B68" s="2"/>
      <c r="C68" s="41"/>
      <c r="D68" s="38"/>
      <c r="E68" s="3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38"/>
      <c r="X68" s="39"/>
      <c r="Y68" s="50"/>
      <c r="Z68" s="50"/>
      <c r="AA68" s="50"/>
      <c r="AB68" s="50"/>
      <c r="AC68" s="50"/>
      <c r="AD68" s="92">
        <f>+W19+AF19+AP19-2*J14</f>
        <v>516</v>
      </c>
      <c r="AE68" s="92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38"/>
      <c r="AQ68" s="3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38"/>
      <c r="BJ68" s="39"/>
      <c r="BK68" s="41"/>
      <c r="BL68" s="3"/>
      <c r="BM68" s="3"/>
      <c r="BN68" s="3"/>
      <c r="BO68" s="3"/>
      <c r="BP68" s="3"/>
      <c r="BQ68" s="3"/>
      <c r="BR68" s="3"/>
      <c r="BS68" s="3"/>
      <c r="BT68" s="19"/>
      <c r="BU68" s="24"/>
      <c r="BV68" s="3"/>
      <c r="BW68" s="3"/>
      <c r="BX68" s="4"/>
    </row>
    <row r="69" spans="2:76" x14ac:dyDescent="0.25">
      <c r="B69" s="2"/>
      <c r="C69" s="41"/>
      <c r="D69" s="38"/>
      <c r="E69" s="3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38"/>
      <c r="X69" s="39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38"/>
      <c r="AQ69" s="39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38"/>
      <c r="BJ69" s="39"/>
      <c r="BK69" s="41"/>
      <c r="BL69" s="3"/>
      <c r="BM69" s="3"/>
      <c r="BN69" s="3"/>
      <c r="BO69" s="3"/>
      <c r="BP69" s="3"/>
      <c r="BQ69" s="3"/>
      <c r="BR69" s="3"/>
      <c r="BS69" s="3"/>
      <c r="BT69" s="19"/>
      <c r="BU69" s="24"/>
      <c r="BV69" s="3"/>
      <c r="BW69" s="3"/>
      <c r="BX69" s="4"/>
    </row>
    <row r="70" spans="2:76" x14ac:dyDescent="0.25">
      <c r="B70" s="2"/>
      <c r="C70" s="41"/>
      <c r="D70" s="38"/>
      <c r="E70" s="39"/>
      <c r="F70" s="50"/>
      <c r="G70" s="50"/>
      <c r="H70" s="50"/>
      <c r="I70" s="50"/>
      <c r="J70" s="50"/>
      <c r="K70" s="50"/>
      <c r="L70" s="50"/>
      <c r="M70" s="100">
        <f>IF(AA7=1,"",IF(BL61&lt;M19,SQRT(2*(G50-2*J14)^2),SQRT(2*(G50-G51/10-2*J14)^2)))</f>
        <v>8.4852813742385695</v>
      </c>
      <c r="N70" s="50"/>
      <c r="O70" s="50"/>
      <c r="P70" s="50"/>
      <c r="Q70" s="50"/>
      <c r="R70" s="50"/>
      <c r="S70" s="50"/>
      <c r="T70" s="50"/>
      <c r="U70" s="50"/>
      <c r="V70" s="50"/>
      <c r="W70" s="38"/>
      <c r="X70" s="39"/>
      <c r="Y70" s="50"/>
      <c r="Z70" s="50"/>
      <c r="AA70" s="50"/>
      <c r="AB70" s="50"/>
      <c r="AC70" s="50"/>
      <c r="AD70" s="50"/>
      <c r="AE70" s="50"/>
      <c r="AF70" s="100">
        <f>IF(AA8=1,"",IF(BL61&lt;AF19,SQRT(2*(Z50-2*J14)^2),SQRT(2*(Z50-Z51/10-2*J14)^2)))</f>
        <v>8.4852813742385695</v>
      </c>
      <c r="AG70" s="50"/>
      <c r="AH70" s="50"/>
      <c r="AI70" s="50"/>
      <c r="AJ70" s="50"/>
      <c r="AK70" s="50"/>
      <c r="AL70" s="50"/>
      <c r="AM70" s="50"/>
      <c r="AN70" s="50"/>
      <c r="AO70" s="50"/>
      <c r="AP70" s="38"/>
      <c r="AQ70" s="39"/>
      <c r="AR70" s="50"/>
      <c r="AS70" s="50"/>
      <c r="AT70" s="50"/>
      <c r="AU70" s="50"/>
      <c r="AV70" s="50"/>
      <c r="AW70" s="50"/>
      <c r="AX70" s="50"/>
      <c r="AY70" s="100">
        <f>IF(AA9=1,"",IF(BL61&lt;AY19,SQRT(2*(AS50-2*J14)^2),SQRT(2*(AS50-AS51/10-2*J14)^2)))</f>
        <v>7.0710678118654755</v>
      </c>
      <c r="AZ70" s="50"/>
      <c r="BA70" s="50"/>
      <c r="BB70" s="50"/>
      <c r="BC70" s="50"/>
      <c r="BD70" s="50"/>
      <c r="BE70" s="50"/>
      <c r="BF70" s="50"/>
      <c r="BG70" s="50"/>
      <c r="BH70" s="50"/>
      <c r="BI70" s="38"/>
      <c r="BJ70" s="39"/>
      <c r="BK70" s="41"/>
      <c r="BL70" s="3"/>
      <c r="BM70" s="3"/>
      <c r="BN70" s="3"/>
      <c r="BO70" s="3"/>
      <c r="BP70" s="3"/>
      <c r="BQ70" s="3"/>
      <c r="BR70" s="3"/>
      <c r="BS70" s="3"/>
      <c r="BT70" s="19"/>
      <c r="BU70" s="24"/>
      <c r="BV70" s="3"/>
      <c r="BW70" s="3"/>
      <c r="BX70" s="4"/>
    </row>
    <row r="71" spans="2:76" x14ac:dyDescent="0.25">
      <c r="B71" s="2"/>
      <c r="C71" s="41"/>
      <c r="D71" s="38"/>
      <c r="E71" s="39"/>
      <c r="F71" s="50"/>
      <c r="G71" s="50"/>
      <c r="H71" s="50"/>
      <c r="I71" s="50"/>
      <c r="J71" s="50"/>
      <c r="K71" s="50"/>
      <c r="L71" s="50"/>
      <c r="M71" s="100"/>
      <c r="N71" s="50"/>
      <c r="O71" s="50"/>
      <c r="P71" s="50"/>
      <c r="Q71" s="50"/>
      <c r="R71" s="50"/>
      <c r="S71" s="50"/>
      <c r="T71" s="50"/>
      <c r="U71" s="50"/>
      <c r="V71" s="50"/>
      <c r="W71" s="38"/>
      <c r="X71" s="39"/>
      <c r="Y71" s="50"/>
      <c r="Z71" s="50"/>
      <c r="AA71" s="50"/>
      <c r="AB71" s="50"/>
      <c r="AC71" s="50"/>
      <c r="AD71" s="50"/>
      <c r="AE71" s="50"/>
      <c r="AF71" s="100"/>
      <c r="AG71" s="50"/>
      <c r="AH71" s="50"/>
      <c r="AI71" s="50"/>
      <c r="AJ71" s="50"/>
      <c r="AK71" s="50"/>
      <c r="AL71" s="50"/>
      <c r="AM71" s="50"/>
      <c r="AN71" s="50"/>
      <c r="AO71" s="50"/>
      <c r="AP71" s="38"/>
      <c r="AQ71" s="39"/>
      <c r="AR71" s="50"/>
      <c r="AS71" s="50"/>
      <c r="AT71" s="50"/>
      <c r="AU71" s="50"/>
      <c r="AV71" s="50"/>
      <c r="AW71" s="50"/>
      <c r="AX71" s="50"/>
      <c r="AY71" s="100"/>
      <c r="AZ71" s="50"/>
      <c r="BA71" s="50"/>
      <c r="BB71" s="50"/>
      <c r="BC71" s="50"/>
      <c r="BD71" s="50"/>
      <c r="BE71" s="50"/>
      <c r="BF71" s="50"/>
      <c r="BG71" s="50"/>
      <c r="BH71" s="50"/>
      <c r="BI71" s="38"/>
      <c r="BJ71" s="39"/>
      <c r="BK71" s="41"/>
      <c r="BL71" s="3"/>
      <c r="BM71" s="3"/>
      <c r="BN71" s="3"/>
      <c r="BO71" s="3"/>
      <c r="BP71" s="3"/>
      <c r="BQ71" s="3"/>
      <c r="BR71" s="3"/>
      <c r="BS71" s="3"/>
      <c r="BT71" s="19"/>
      <c r="BU71" s="24"/>
      <c r="BV71" s="3"/>
      <c r="BW71" s="3"/>
      <c r="BX71" s="4"/>
    </row>
    <row r="72" spans="2:76" x14ac:dyDescent="0.25">
      <c r="B72" s="2"/>
      <c r="C72" s="41"/>
      <c r="D72" s="38"/>
      <c r="E72" s="3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38"/>
      <c r="X72" s="39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38"/>
      <c r="AQ72" s="39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38"/>
      <c r="BJ72" s="39"/>
      <c r="BK72" s="41"/>
      <c r="BL72" s="85" t="s">
        <v>0</v>
      </c>
      <c r="BM72" s="3"/>
      <c r="BN72" s="3"/>
      <c r="BO72" s="3"/>
      <c r="BP72" s="3"/>
      <c r="BQ72" s="3"/>
      <c r="BR72" s="3"/>
      <c r="BS72" s="3"/>
      <c r="BT72" s="19"/>
      <c r="BU72" s="24"/>
      <c r="BV72" s="3"/>
      <c r="BW72" s="3"/>
      <c r="BX72" s="4"/>
    </row>
    <row r="73" spans="2:76" x14ac:dyDescent="0.25">
      <c r="B73" s="2"/>
      <c r="C73" s="41"/>
      <c r="D73" s="38"/>
      <c r="E73" s="3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38"/>
      <c r="X73" s="39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38"/>
      <c r="AQ73" s="39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38"/>
      <c r="BJ73" s="39"/>
      <c r="BK73" s="41"/>
      <c r="BL73" s="85"/>
      <c r="BM73" s="3"/>
      <c r="BN73" s="3"/>
      <c r="BO73" s="3"/>
      <c r="BP73" s="3"/>
      <c r="BQ73" s="3"/>
      <c r="BR73" s="3"/>
      <c r="BS73" s="3"/>
      <c r="BT73" s="19"/>
      <c r="BU73" s="24"/>
      <c r="BV73" s="3"/>
      <c r="BW73" s="3"/>
      <c r="BX73" s="4"/>
    </row>
    <row r="74" spans="2:76" x14ac:dyDescent="0.25">
      <c r="B74" s="2"/>
      <c r="C74" s="41"/>
      <c r="D74" s="42"/>
      <c r="E74" s="43"/>
      <c r="F74" s="44"/>
      <c r="G74" s="44"/>
      <c r="H74" s="44"/>
      <c r="I74" s="44"/>
      <c r="J74" s="44"/>
      <c r="K74" s="103">
        <f>IF(AA10=1,BL87/4,BL87/5)+IF(AA7=1,BL61/4,BL61/5)+BL74</f>
        <v>162</v>
      </c>
      <c r="L74" s="103">
        <f>IF(AA7=1,"",BL61/5+BL87/4+BL74)</f>
        <v>176.75</v>
      </c>
      <c r="M74" s="44"/>
      <c r="N74" s="44"/>
      <c r="O74" s="103">
        <f>IF(AA10=1,"",BL87/5+BL61/4+BL74)</f>
        <v>180.25</v>
      </c>
      <c r="P74" s="44"/>
      <c r="Q74" s="44"/>
      <c r="R74" s="44"/>
      <c r="S74" s="44"/>
      <c r="T74" s="44"/>
      <c r="U74" s="44"/>
      <c r="V74" s="44"/>
      <c r="W74" s="53"/>
      <c r="X74" s="54"/>
      <c r="Y74" s="44"/>
      <c r="Z74" s="44"/>
      <c r="AA74" s="44"/>
      <c r="AB74" s="44"/>
      <c r="AC74" s="44"/>
      <c r="AD74" s="103">
        <f>IF(AA11=1,BL87/4,BL87/5)+IF(AA8=1,BL61/4,BL61/5)+BL74</f>
        <v>162</v>
      </c>
      <c r="AE74" s="103">
        <f>IF(AA8=1,"",BL61/5+BL87/4+BL74)</f>
        <v>176.75</v>
      </c>
      <c r="AF74" s="44"/>
      <c r="AG74" s="44"/>
      <c r="AH74" s="103">
        <f>IF(AA11=1,"",+BL87/5+BL61/4+BL74)</f>
        <v>180.25</v>
      </c>
      <c r="AI74" s="44"/>
      <c r="AJ74" s="44"/>
      <c r="AK74" s="44"/>
      <c r="AL74" s="44"/>
      <c r="AM74" s="44"/>
      <c r="AN74" s="44"/>
      <c r="AO74" s="44"/>
      <c r="AP74" s="53"/>
      <c r="AQ74" s="54"/>
      <c r="AR74" s="44"/>
      <c r="AS74" s="44"/>
      <c r="AT74" s="44"/>
      <c r="AU74" s="44"/>
      <c r="AV74" s="44"/>
      <c r="AW74" s="103">
        <f>IF(AA12=1,BL87/4,BL87/5)+IF(AA9=1,BL61/4,BL61/5)+BL74</f>
        <v>162</v>
      </c>
      <c r="AX74" s="103">
        <f>IF(AA9=1,"",BL61/5+BL87/4+BL74)</f>
        <v>176.75</v>
      </c>
      <c r="AY74" s="44"/>
      <c r="AZ74" s="44"/>
      <c r="BA74" s="103">
        <f>IF(AA12=1,"",BL87/5+BL61/4+BL74)</f>
        <v>180.25</v>
      </c>
      <c r="BB74" s="44"/>
      <c r="BC74" s="44"/>
      <c r="BD74" s="44"/>
      <c r="BE74" s="44"/>
      <c r="BF74" s="44"/>
      <c r="BG74" s="44"/>
      <c r="BH74" s="44"/>
      <c r="BI74" s="42"/>
      <c r="BJ74" s="43"/>
      <c r="BK74" s="41"/>
      <c r="BL74" s="109">
        <v>30</v>
      </c>
      <c r="BM74" s="3"/>
      <c r="BN74" s="3"/>
      <c r="BO74" s="3"/>
      <c r="BP74" s="3"/>
      <c r="BQ74" s="3"/>
      <c r="BR74" s="3"/>
      <c r="BS74" s="3"/>
      <c r="BT74" s="19"/>
      <c r="BU74" s="20"/>
      <c r="BV74" s="15"/>
      <c r="BW74" s="16"/>
      <c r="BX74" s="4"/>
    </row>
    <row r="75" spans="2:76" x14ac:dyDescent="0.25">
      <c r="B75" s="2"/>
      <c r="C75" s="41"/>
      <c r="D75" s="46"/>
      <c r="E75" s="47"/>
      <c r="F75" s="48"/>
      <c r="G75" s="48"/>
      <c r="H75" s="48"/>
      <c r="I75" s="48"/>
      <c r="J75" s="48"/>
      <c r="K75" s="104"/>
      <c r="L75" s="104"/>
      <c r="M75" s="48"/>
      <c r="N75" s="48"/>
      <c r="O75" s="104"/>
      <c r="P75" s="48"/>
      <c r="Q75" s="48"/>
      <c r="R75" s="48"/>
      <c r="S75" s="48"/>
      <c r="T75" s="48"/>
      <c r="U75" s="48"/>
      <c r="V75" s="48"/>
      <c r="W75" s="55"/>
      <c r="X75" s="56"/>
      <c r="Y75" s="48"/>
      <c r="Z75" s="48"/>
      <c r="AA75" s="48"/>
      <c r="AB75" s="48"/>
      <c r="AC75" s="48"/>
      <c r="AD75" s="104"/>
      <c r="AE75" s="104"/>
      <c r="AF75" s="48"/>
      <c r="AG75" s="48"/>
      <c r="AH75" s="104"/>
      <c r="AI75" s="48"/>
      <c r="AJ75" s="48"/>
      <c r="AK75" s="48"/>
      <c r="AL75" s="48"/>
      <c r="AM75" s="48"/>
      <c r="AN75" s="48"/>
      <c r="AO75" s="48"/>
      <c r="AP75" s="55"/>
      <c r="AQ75" s="56"/>
      <c r="AR75" s="48"/>
      <c r="AS75" s="48"/>
      <c r="AT75" s="48"/>
      <c r="AU75" s="48"/>
      <c r="AV75" s="48"/>
      <c r="AW75" s="104"/>
      <c r="AX75" s="104"/>
      <c r="AY75" s="48"/>
      <c r="AZ75" s="48"/>
      <c r="BA75" s="104"/>
      <c r="BB75" s="48"/>
      <c r="BC75" s="48"/>
      <c r="BD75" s="48"/>
      <c r="BE75" s="48"/>
      <c r="BF75" s="48"/>
      <c r="BG75" s="48"/>
      <c r="BH75" s="48"/>
      <c r="BI75" s="46"/>
      <c r="BJ75" s="47"/>
      <c r="BK75" s="41"/>
      <c r="BL75" s="109"/>
      <c r="BM75" s="3"/>
      <c r="BN75" s="3"/>
      <c r="BO75" s="3"/>
      <c r="BP75" s="3"/>
      <c r="BQ75" s="3"/>
      <c r="BR75" s="3"/>
      <c r="BS75" s="3"/>
      <c r="BT75" s="19"/>
      <c r="BU75" s="20"/>
      <c r="BV75" s="21"/>
      <c r="BW75" s="22"/>
      <c r="BX75" s="4"/>
    </row>
    <row r="76" spans="2:76" x14ac:dyDescent="0.25">
      <c r="B76" s="2"/>
      <c r="C76" s="41"/>
      <c r="D76" s="38"/>
      <c r="E76" s="39"/>
      <c r="F76" s="50" t="s">
        <v>1</v>
      </c>
      <c r="G76" s="115">
        <v>10</v>
      </c>
      <c r="H76" s="115"/>
      <c r="I76" s="50" t="s">
        <v>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38"/>
      <c r="X76" s="39"/>
      <c r="Y76" s="50" t="s">
        <v>1</v>
      </c>
      <c r="Z76" s="115">
        <v>10</v>
      </c>
      <c r="AA76" s="115"/>
      <c r="AB76" s="50" t="s">
        <v>0</v>
      </c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38"/>
      <c r="AQ76" s="39"/>
      <c r="AR76" s="50" t="s">
        <v>1</v>
      </c>
      <c r="AS76" s="115">
        <v>10</v>
      </c>
      <c r="AT76" s="115"/>
      <c r="AU76" s="50" t="s">
        <v>0</v>
      </c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38"/>
      <c r="BJ76" s="39"/>
      <c r="BK76" s="41"/>
      <c r="BL76" s="3"/>
      <c r="BM76" s="3"/>
      <c r="BN76" s="3"/>
      <c r="BO76" s="3"/>
      <c r="BP76" s="3"/>
      <c r="BQ76" s="3"/>
      <c r="BR76" s="3"/>
      <c r="BS76" s="3"/>
      <c r="BT76" s="19"/>
      <c r="BU76" s="24"/>
      <c r="BV76" s="3"/>
      <c r="BW76" s="3"/>
      <c r="BX76" s="4"/>
    </row>
    <row r="77" spans="2:76" x14ac:dyDescent="0.25">
      <c r="B77" s="2"/>
      <c r="C77" s="41"/>
      <c r="D77" s="38"/>
      <c r="E77" s="39"/>
      <c r="F77" s="50"/>
      <c r="G77" s="94">
        <v>10</v>
      </c>
      <c r="H77" s="94"/>
      <c r="I77" s="50" t="s">
        <v>4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38"/>
      <c r="X77" s="39"/>
      <c r="Y77" s="50"/>
      <c r="Z77" s="94">
        <v>10</v>
      </c>
      <c r="AA77" s="94"/>
      <c r="AB77" s="50" t="s">
        <v>4</v>
      </c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38"/>
      <c r="AQ77" s="39"/>
      <c r="AR77" s="50"/>
      <c r="AS77" s="94">
        <v>10</v>
      </c>
      <c r="AT77" s="94"/>
      <c r="AU77" s="50" t="s">
        <v>4</v>
      </c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38"/>
      <c r="BJ77" s="39"/>
      <c r="BK77" s="41"/>
      <c r="BL77" s="3"/>
      <c r="BM77" s="3"/>
      <c r="BN77" s="3"/>
      <c r="BO77" s="3"/>
      <c r="BP77" s="3"/>
      <c r="BQ77" s="3"/>
      <c r="BR77" s="3"/>
      <c r="BS77" s="3"/>
      <c r="BT77" s="19"/>
      <c r="BU77" s="24"/>
      <c r="BV77" s="3"/>
      <c r="BW77" s="3"/>
      <c r="BX77" s="4"/>
    </row>
    <row r="78" spans="2:76" x14ac:dyDescent="0.25">
      <c r="B78" s="2"/>
      <c r="C78" s="41"/>
      <c r="D78" s="38"/>
      <c r="E78" s="3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101">
        <f>IF(AA10=1,"",+P96)</f>
        <v>8.4852813742385695</v>
      </c>
      <c r="Q78" s="50"/>
      <c r="R78" s="50"/>
      <c r="S78" s="50"/>
      <c r="T78" s="50"/>
      <c r="U78" s="50"/>
      <c r="V78" s="50"/>
      <c r="W78" s="38"/>
      <c r="X78" s="3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101">
        <f>IF(AA11=1,"",+AI96)</f>
        <v>8.4852813742385695</v>
      </c>
      <c r="AJ78" s="50"/>
      <c r="AK78" s="50"/>
      <c r="AL78" s="50"/>
      <c r="AM78" s="50"/>
      <c r="AN78" s="50"/>
      <c r="AO78" s="50"/>
      <c r="AP78" s="38"/>
      <c r="AQ78" s="39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101">
        <f>IF(AA12=1,"",+BB96)</f>
        <v>8.4852813742385695</v>
      </c>
      <c r="BC78" s="50"/>
      <c r="BD78" s="50"/>
      <c r="BE78" s="50"/>
      <c r="BF78" s="50"/>
      <c r="BG78" s="50"/>
      <c r="BH78" s="50"/>
      <c r="BI78" s="38"/>
      <c r="BJ78" s="39"/>
      <c r="BK78" s="41"/>
      <c r="BL78" s="3"/>
      <c r="BM78" s="3"/>
      <c r="BN78" s="3"/>
      <c r="BO78" s="3"/>
      <c r="BP78" s="3"/>
      <c r="BQ78" s="3"/>
      <c r="BR78" s="3"/>
      <c r="BS78" s="3"/>
      <c r="BT78" s="19"/>
      <c r="BU78" s="24"/>
      <c r="BV78" s="3"/>
      <c r="BW78" s="3"/>
      <c r="BX78" s="4"/>
    </row>
    <row r="79" spans="2:76" x14ac:dyDescent="0.25">
      <c r="B79" s="2"/>
      <c r="C79" s="41"/>
      <c r="D79" s="38"/>
      <c r="E79" s="3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101"/>
      <c r="Q79" s="50"/>
      <c r="R79" s="50"/>
      <c r="S79" s="50"/>
      <c r="T79" s="50"/>
      <c r="U79" s="50"/>
      <c r="V79" s="50"/>
      <c r="W79" s="38"/>
      <c r="X79" s="3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101"/>
      <c r="AJ79" s="50"/>
      <c r="AK79" s="50"/>
      <c r="AL79" s="50"/>
      <c r="AM79" s="50"/>
      <c r="AN79" s="50"/>
      <c r="AO79" s="50"/>
      <c r="AP79" s="38"/>
      <c r="AQ79" s="39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101"/>
      <c r="BC79" s="50"/>
      <c r="BD79" s="50"/>
      <c r="BE79" s="50"/>
      <c r="BF79" s="50"/>
      <c r="BG79" s="50"/>
      <c r="BH79" s="50"/>
      <c r="BI79" s="38"/>
      <c r="BJ79" s="39"/>
      <c r="BK79" s="41"/>
      <c r="BL79" s="3"/>
      <c r="BM79" s="3"/>
      <c r="BN79" s="3"/>
      <c r="BO79" s="3"/>
      <c r="BP79" s="3"/>
      <c r="BQ79" s="3"/>
      <c r="BR79" s="3"/>
      <c r="BS79" s="3"/>
      <c r="BT79" s="19"/>
      <c r="BU79" s="24"/>
      <c r="BV79" s="3"/>
      <c r="BW79" s="3"/>
      <c r="BX79" s="4"/>
    </row>
    <row r="80" spans="2:76" x14ac:dyDescent="0.25">
      <c r="B80" s="2"/>
      <c r="C80" s="41"/>
      <c r="D80" s="38"/>
      <c r="E80" s="3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38"/>
      <c r="X80" s="3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38"/>
      <c r="AQ80" s="39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38"/>
      <c r="BJ80" s="39"/>
      <c r="BK80" s="41"/>
      <c r="BL80" s="3"/>
      <c r="BM80" s="3"/>
      <c r="BN80" s="3"/>
      <c r="BO80" s="3"/>
      <c r="BP80" s="3"/>
      <c r="BQ80" s="3"/>
      <c r="BR80" s="3"/>
      <c r="BS80" s="3"/>
      <c r="BT80" s="19"/>
      <c r="BU80" s="24"/>
      <c r="BV80" s="3"/>
      <c r="BW80" s="3"/>
      <c r="BX80" s="4"/>
    </row>
    <row r="81" spans="2:76" x14ac:dyDescent="0.25">
      <c r="B81" s="2"/>
      <c r="C81" s="41"/>
      <c r="D81" s="90">
        <f>IF(Y10=1,M19/4,M19/5)+D19-J14</f>
        <v>140</v>
      </c>
      <c r="E81" s="91"/>
      <c r="F81" s="50" t="s">
        <v>2</v>
      </c>
      <c r="G81" s="92">
        <f>+C82+D81</f>
        <v>175</v>
      </c>
      <c r="H81" s="92"/>
      <c r="I81" s="50"/>
      <c r="J81" s="50"/>
      <c r="K81" s="50"/>
      <c r="L81" s="50"/>
      <c r="M81" s="50"/>
      <c r="N81" s="50"/>
      <c r="O81" s="50"/>
      <c r="P81" s="93">
        <f>IF(AA10=1,"",BL87-BL87/5-BL87/5-2*SQRT(P78^2/2))</f>
        <v>165</v>
      </c>
      <c r="Q81" s="93">
        <f>+BL74+BL87+BL100-2*J14</f>
        <v>346</v>
      </c>
      <c r="R81" s="50"/>
      <c r="S81" s="50"/>
      <c r="T81" s="50"/>
      <c r="U81" s="50"/>
      <c r="V81" s="50"/>
      <c r="W81" s="38"/>
      <c r="X81" s="3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93">
        <f>IF(AA11=1,"",BL87-BL87/5-BL87/5-2*SQRT(AI78^2/2))</f>
        <v>165</v>
      </c>
      <c r="AJ81" s="93">
        <f>+BL74+BL87+BL100-2*J14</f>
        <v>346</v>
      </c>
      <c r="AK81" s="50"/>
      <c r="AL81" s="50"/>
      <c r="AM81" s="50"/>
      <c r="AN81" s="50"/>
      <c r="AO81" s="50"/>
      <c r="AP81" s="38"/>
      <c r="AQ81" s="39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93">
        <f>IF(AA12=1,"",BL87-BL87/5-BL87/5-2*SQRT(BB78^2/2))</f>
        <v>165</v>
      </c>
      <c r="BC81" s="93">
        <f>+BL74+BL87+BL100-2*J14</f>
        <v>346</v>
      </c>
      <c r="BD81" s="50"/>
      <c r="BE81" s="50"/>
      <c r="BF81" s="50" t="s">
        <v>2</v>
      </c>
      <c r="BG81" s="92">
        <f>+BI81+BK82</f>
        <v>133</v>
      </c>
      <c r="BH81" s="92"/>
      <c r="BI81" s="90">
        <f>IF(Y12=1,AY19/4,AY19/5)+BI19-J14</f>
        <v>98</v>
      </c>
      <c r="BJ81" s="91"/>
      <c r="BK81" s="41"/>
      <c r="BL81" s="3"/>
      <c r="BM81" s="3"/>
      <c r="BN81" s="3"/>
      <c r="BO81" s="3"/>
      <c r="BP81" s="3"/>
      <c r="BQ81" s="3"/>
      <c r="BR81" s="3"/>
      <c r="BS81" s="3"/>
      <c r="BT81" s="19"/>
      <c r="BU81" s="24"/>
      <c r="BV81" s="3"/>
      <c r="BW81" s="3"/>
      <c r="BX81" s="4"/>
    </row>
    <row r="82" spans="2:76" x14ac:dyDescent="0.25">
      <c r="B82" s="2"/>
      <c r="C82" s="116">
        <f>+V14</f>
        <v>35</v>
      </c>
      <c r="D82" s="38"/>
      <c r="E82" s="3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93"/>
      <c r="Q82" s="93"/>
      <c r="R82" s="50"/>
      <c r="S82" s="50"/>
      <c r="T82" s="50"/>
      <c r="U82" s="50"/>
      <c r="V82" s="50"/>
      <c r="W82" s="90">
        <f>IF(Y10=1,M19/4,M19/5)+IF(Y11=1,AF19/4,AF19/5)+W19</f>
        <v>234</v>
      </c>
      <c r="X82" s="91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93"/>
      <c r="AJ82" s="93"/>
      <c r="AK82" s="50"/>
      <c r="AL82" s="50"/>
      <c r="AM82" s="50"/>
      <c r="AN82" s="50"/>
      <c r="AO82" s="50"/>
      <c r="AP82" s="90">
        <f>IF(Y11=1,AF19/4,AF19/5)+IF(Y12=1,AY19/4,AY19/5)+AP19</f>
        <v>192</v>
      </c>
      <c r="AQ82" s="91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93"/>
      <c r="BC82" s="93"/>
      <c r="BD82" s="50"/>
      <c r="BE82" s="50"/>
      <c r="BF82" s="50"/>
      <c r="BG82" s="50"/>
      <c r="BH82" s="50"/>
      <c r="BI82" s="38"/>
      <c r="BJ82" s="39"/>
      <c r="BK82" s="116">
        <f>+V14</f>
        <v>35</v>
      </c>
      <c r="BL82" s="3"/>
      <c r="BM82" s="3"/>
      <c r="BN82" s="3"/>
      <c r="BO82" s="3"/>
      <c r="BP82" s="3"/>
      <c r="BQ82" s="3"/>
      <c r="BR82" s="3"/>
      <c r="BS82" s="3"/>
      <c r="BT82" s="19"/>
      <c r="BU82" s="24"/>
      <c r="BV82" s="3"/>
      <c r="BW82" s="3"/>
      <c r="BX82" s="4"/>
    </row>
    <row r="83" spans="2:76" x14ac:dyDescent="0.25">
      <c r="B83" s="2"/>
      <c r="C83" s="116"/>
      <c r="D83" s="38"/>
      <c r="E83" s="3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93"/>
      <c r="Q83" s="93"/>
      <c r="R83" s="50"/>
      <c r="S83" s="50"/>
      <c r="T83" s="50"/>
      <c r="U83" s="50"/>
      <c r="V83" s="50"/>
      <c r="W83" s="38"/>
      <c r="X83" s="3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93"/>
      <c r="AJ83" s="93"/>
      <c r="AK83" s="50"/>
      <c r="AL83" s="50"/>
      <c r="AM83" s="50"/>
      <c r="AN83" s="50"/>
      <c r="AO83" s="50"/>
      <c r="AP83" s="38"/>
      <c r="AQ83" s="39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93"/>
      <c r="BC83" s="93"/>
      <c r="BD83" s="50"/>
      <c r="BE83" s="50"/>
      <c r="BF83" s="50"/>
      <c r="BG83" s="50"/>
      <c r="BH83" s="50"/>
      <c r="BI83" s="38"/>
      <c r="BJ83" s="39"/>
      <c r="BK83" s="116"/>
      <c r="BL83" s="3"/>
      <c r="BM83" s="3"/>
      <c r="BN83" s="3"/>
      <c r="BO83" s="3"/>
      <c r="BP83" s="3"/>
      <c r="BQ83" s="3"/>
      <c r="BR83" s="3"/>
      <c r="BS83" s="3"/>
      <c r="BT83" s="19"/>
      <c r="BU83" s="24"/>
      <c r="BV83" s="3"/>
      <c r="BW83" s="3"/>
      <c r="BX83" s="4"/>
    </row>
    <row r="84" spans="2:76" x14ac:dyDescent="0.25">
      <c r="B84" s="2"/>
      <c r="C84" s="41"/>
      <c r="D84" s="38"/>
      <c r="E84" s="39"/>
      <c r="F84" s="92">
        <f>IF(Y10=1,"",+M19/5+D19-J14)</f>
        <v>140</v>
      </c>
      <c r="G84" s="92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90">
        <f>IF(Y10=1,"",+M19/5+AF19/4)</f>
        <v>227</v>
      </c>
      <c r="X84" s="91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90">
        <f>IF(Y12=1,"",+AY19/5+AF19/4)</f>
        <v>185</v>
      </c>
      <c r="AQ84" s="91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92">
        <f>IF(Y12=1,"",+AY19/5+BI19-J14)</f>
        <v>98</v>
      </c>
      <c r="BH84" s="92"/>
      <c r="BI84" s="38"/>
      <c r="BJ84" s="39"/>
      <c r="BK84" s="41"/>
      <c r="BL84" s="3"/>
      <c r="BM84" s="3"/>
      <c r="BN84" s="3"/>
      <c r="BO84" s="3"/>
      <c r="BP84" s="3"/>
      <c r="BQ84" s="3"/>
      <c r="BR84" s="3"/>
      <c r="BS84" s="3"/>
      <c r="BT84" s="19"/>
      <c r="BU84" s="24"/>
      <c r="BV84" s="3"/>
      <c r="BW84" s="3"/>
      <c r="BX84" s="4"/>
    </row>
    <row r="85" spans="2:76" x14ac:dyDescent="0.25">
      <c r="B85" s="2"/>
      <c r="C85" s="116">
        <f>IF(Y10=1,"",+V14)</f>
        <v>35</v>
      </c>
      <c r="D85" s="38"/>
      <c r="E85" s="39"/>
      <c r="F85" s="50"/>
      <c r="G85" s="50"/>
      <c r="H85" s="92">
        <f>IF(Y10=1,"",IF(M19&lt;=BL87,SQRT(2*(G76-2*J14)^2),SQRT(2*(G76-G77/10-2*J14)^2)))</f>
        <v>7.0710678118654755</v>
      </c>
      <c r="I85" s="92"/>
      <c r="J85" s="50"/>
      <c r="K85" s="92">
        <f>IF(Y10=1,"",M19-M19/5-M19/5-2*SQRT(H85^2/2))</f>
        <v>326</v>
      </c>
      <c r="L85" s="92"/>
      <c r="M85" s="50"/>
      <c r="N85" s="50" t="str">
        <f>IF(Y10=1,"","L=")</f>
        <v>L=</v>
      </c>
      <c r="O85" s="92">
        <f>IF(Y10=1,"",+C85+F84+H85+K85+S85+W84)</f>
        <v>742.14213562373095</v>
      </c>
      <c r="P85" s="92"/>
      <c r="Q85" s="50"/>
      <c r="R85" s="50"/>
      <c r="S85" s="92">
        <f>IF(Y10=1,"",+H85)</f>
        <v>7.0710678118654755</v>
      </c>
      <c r="T85" s="92"/>
      <c r="U85" s="50"/>
      <c r="V85" s="50"/>
      <c r="W85" s="38"/>
      <c r="X85" s="3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93">
        <f>IF(AA11=1,"",+AH74+AI78+AI81+AI96+AH98+AI102)</f>
        <v>479.22056274847716</v>
      </c>
      <c r="AJ85" s="50"/>
      <c r="AK85" s="50"/>
      <c r="AL85" s="50"/>
      <c r="AM85" s="50"/>
      <c r="AN85" s="50"/>
      <c r="AO85" s="50"/>
      <c r="AP85" s="38"/>
      <c r="AQ85" s="39"/>
      <c r="AR85" s="50"/>
      <c r="AS85" s="50"/>
      <c r="AT85" s="92">
        <f>IF(Y12=1,"",IF(AY19&lt;=BL87,SQRT(2*(AS76-2*J14)^2),SQRT(2*(AS76-AS77/10-2*J14)^2)))</f>
        <v>7.0710678118654755</v>
      </c>
      <c r="AU85" s="92"/>
      <c r="AV85" s="50"/>
      <c r="AW85" s="92">
        <f>IF(Y12=1,"",AY19-AY19/5-AY19/5-2*SQRT(AT85^2/2))</f>
        <v>200</v>
      </c>
      <c r="AX85" s="92"/>
      <c r="AY85" s="50"/>
      <c r="AZ85" s="50" t="str">
        <f>IF(Y12=1,"","L=")</f>
        <v>L=</v>
      </c>
      <c r="BA85" s="92">
        <f>IF(Y12=1,"",+AP84+AT85+AW85+BE85+BG84+BK85)</f>
        <v>532.14213562373095</v>
      </c>
      <c r="BB85" s="92"/>
      <c r="BC85" s="50"/>
      <c r="BD85" s="50"/>
      <c r="BE85" s="92">
        <f>IF(Y12=1,"",+AT85)</f>
        <v>7.0710678118654755</v>
      </c>
      <c r="BF85" s="92"/>
      <c r="BG85" s="50"/>
      <c r="BH85" s="50"/>
      <c r="BI85" s="38"/>
      <c r="BJ85" s="39"/>
      <c r="BK85" s="116">
        <f>IF(Y12=1,"",+V14)</f>
        <v>35</v>
      </c>
      <c r="BL85" s="85" t="s">
        <v>0</v>
      </c>
      <c r="BM85" s="3"/>
      <c r="BN85" s="85" t="s">
        <v>0</v>
      </c>
      <c r="BO85" s="3"/>
      <c r="BP85" s="3"/>
      <c r="BQ85" s="3"/>
      <c r="BR85" s="3"/>
      <c r="BS85" s="3"/>
      <c r="BT85" s="19"/>
      <c r="BU85" s="24"/>
      <c r="BV85" s="3"/>
      <c r="BW85" s="3"/>
      <c r="BX85" s="4"/>
    </row>
    <row r="86" spans="2:76" x14ac:dyDescent="0.25">
      <c r="B86" s="2"/>
      <c r="C86" s="116"/>
      <c r="D86" s="38"/>
      <c r="E86" s="3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38"/>
      <c r="X86" s="3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93"/>
      <c r="AJ86" s="50"/>
      <c r="AK86" s="50"/>
      <c r="AL86" s="50"/>
      <c r="AM86" s="50"/>
      <c r="AN86" s="50"/>
      <c r="AO86" s="50"/>
      <c r="AP86" s="38"/>
      <c r="AQ86" s="39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38"/>
      <c r="BJ86" s="39"/>
      <c r="BK86" s="116"/>
      <c r="BL86" s="85"/>
      <c r="BM86" s="3"/>
      <c r="BN86" s="85"/>
      <c r="BO86" s="3"/>
      <c r="BP86" s="3"/>
      <c r="BQ86" s="3"/>
      <c r="BR86" s="3"/>
      <c r="BS86" s="3"/>
      <c r="BT86" s="19"/>
      <c r="BU86" s="24"/>
      <c r="BV86" s="3"/>
      <c r="BW86" s="3"/>
      <c r="BX86" s="4"/>
    </row>
    <row r="87" spans="2:76" x14ac:dyDescent="0.25">
      <c r="B87" s="2"/>
      <c r="C87" s="41"/>
      <c r="D87" s="38"/>
      <c r="E87" s="39"/>
      <c r="F87" s="50"/>
      <c r="G87" s="50"/>
      <c r="H87" s="50"/>
      <c r="I87" s="50"/>
      <c r="J87" s="50"/>
      <c r="K87" s="92">
        <f>+D19+M19+W19-2*J14</f>
        <v>616</v>
      </c>
      <c r="L87" s="92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38"/>
      <c r="X87" s="3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93"/>
      <c r="AJ87" s="50"/>
      <c r="AK87" s="50"/>
      <c r="AL87" s="50"/>
      <c r="AM87" s="50"/>
      <c r="AN87" s="50"/>
      <c r="AO87" s="50"/>
      <c r="AP87" s="38"/>
      <c r="AQ87" s="39"/>
      <c r="AR87" s="50"/>
      <c r="AS87" s="50"/>
      <c r="AT87" s="50"/>
      <c r="AU87" s="50"/>
      <c r="AV87" s="50"/>
      <c r="AW87" s="92">
        <f>+AP19+AY19+BI19-2*J14</f>
        <v>406</v>
      </c>
      <c r="AX87" s="92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38"/>
      <c r="BJ87" s="39"/>
      <c r="BK87" s="41"/>
      <c r="BL87" s="109">
        <v>295</v>
      </c>
      <c r="BM87" s="3"/>
      <c r="BN87" s="110">
        <f>+BL74/2+BL87+BL100/2</f>
        <v>322.5</v>
      </c>
      <c r="BO87" s="3"/>
      <c r="BP87" s="3"/>
      <c r="BQ87" s="3"/>
      <c r="BR87" s="3"/>
      <c r="BS87" s="3"/>
      <c r="BT87" s="19"/>
      <c r="BU87" s="24"/>
      <c r="BV87" s="3"/>
      <c r="BW87" s="3"/>
      <c r="BX87" s="4"/>
    </row>
    <row r="88" spans="2:76" x14ac:dyDescent="0.25">
      <c r="B88" s="2"/>
      <c r="C88" s="41"/>
      <c r="D88" s="38"/>
      <c r="E88" s="3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38"/>
      <c r="X88" s="3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93" t="str">
        <f>IF(AA11=1,"","L =")</f>
        <v>L =</v>
      </c>
      <c r="AJ88" s="50"/>
      <c r="AK88" s="50"/>
      <c r="AL88" s="50"/>
      <c r="AM88" s="50"/>
      <c r="AN88" s="50"/>
      <c r="AO88" s="50"/>
      <c r="AP88" s="38"/>
      <c r="AQ88" s="39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38"/>
      <c r="BJ88" s="39"/>
      <c r="BK88" s="41"/>
      <c r="BL88" s="109"/>
      <c r="BM88" s="3"/>
      <c r="BN88" s="110"/>
      <c r="BO88" s="3"/>
      <c r="BP88" s="3"/>
      <c r="BQ88" s="3"/>
      <c r="BR88" s="3"/>
      <c r="BS88" s="3"/>
      <c r="BT88" s="19"/>
      <c r="BU88" s="24"/>
      <c r="BV88" s="3"/>
      <c r="BW88" s="3"/>
      <c r="BX88" s="4"/>
    </row>
    <row r="89" spans="2:76" x14ac:dyDescent="0.25">
      <c r="B89" s="2"/>
      <c r="C89" s="41"/>
      <c r="D89" s="38"/>
      <c r="E89" s="3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93">
        <f>IF(AA10=1,"",+O74+P78+P81+P96+O98+P102)</f>
        <v>479.22056274847716</v>
      </c>
      <c r="Q89" s="50"/>
      <c r="R89" s="50"/>
      <c r="S89" s="50"/>
      <c r="T89" s="50"/>
      <c r="U89" s="50"/>
      <c r="V89" s="50"/>
      <c r="W89" s="38"/>
      <c r="X89" s="3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93"/>
      <c r="AJ89" s="50"/>
      <c r="AK89" s="50"/>
      <c r="AL89" s="50"/>
      <c r="AM89" s="50"/>
      <c r="AN89" s="50"/>
      <c r="AO89" s="50"/>
      <c r="AP89" s="38"/>
      <c r="AQ89" s="39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93">
        <f>IF(AA12=1,"",+BA74+BB78+BB81+BB96+BA98+BB102)</f>
        <v>479.22056274847716</v>
      </c>
      <c r="BC89" s="50"/>
      <c r="BD89" s="50"/>
      <c r="BE89" s="50"/>
      <c r="BF89" s="50"/>
      <c r="BG89" s="50"/>
      <c r="BH89" s="50"/>
      <c r="BI89" s="38"/>
      <c r="BJ89" s="39"/>
      <c r="BK89" s="41"/>
      <c r="BL89" s="109"/>
      <c r="BM89" s="3"/>
      <c r="BN89" s="110"/>
      <c r="BO89" s="3"/>
      <c r="BP89" s="3"/>
      <c r="BQ89" s="3"/>
      <c r="BR89" s="3"/>
      <c r="BS89" s="3"/>
      <c r="BT89" s="19"/>
      <c r="BU89" s="24"/>
      <c r="BV89" s="3"/>
      <c r="BW89" s="3"/>
      <c r="BX89" s="4"/>
    </row>
    <row r="90" spans="2:76" x14ac:dyDescent="0.25">
      <c r="B90" s="2"/>
      <c r="C90" s="41"/>
      <c r="D90" s="38"/>
      <c r="E90" s="3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93"/>
      <c r="Q90" s="50"/>
      <c r="R90" s="50"/>
      <c r="S90" s="50"/>
      <c r="T90" s="50"/>
      <c r="U90" s="50"/>
      <c r="V90" s="50"/>
      <c r="W90" s="38"/>
      <c r="X90" s="3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38"/>
      <c r="AQ90" s="39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93"/>
      <c r="BC90" s="50"/>
      <c r="BD90" s="50"/>
      <c r="BE90" s="50"/>
      <c r="BF90" s="50"/>
      <c r="BG90" s="50"/>
      <c r="BH90" s="50"/>
      <c r="BI90" s="38"/>
      <c r="BJ90" s="39"/>
      <c r="BK90" s="41"/>
      <c r="BL90" s="3"/>
      <c r="BM90" s="3"/>
      <c r="BN90" s="3"/>
      <c r="BO90" s="3"/>
      <c r="BP90" s="3"/>
      <c r="BQ90" s="3"/>
      <c r="BR90" s="3"/>
      <c r="BS90" s="3"/>
      <c r="BT90" s="19"/>
      <c r="BU90" s="24"/>
      <c r="BV90" s="3"/>
      <c r="BW90" s="3"/>
      <c r="BX90" s="4"/>
    </row>
    <row r="91" spans="2:76" x14ac:dyDescent="0.25">
      <c r="B91" s="2"/>
      <c r="C91" s="41"/>
      <c r="D91" s="38"/>
      <c r="E91" s="3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93"/>
      <c r="Q91" s="50"/>
      <c r="R91" s="50"/>
      <c r="S91" s="50"/>
      <c r="T91" s="50"/>
      <c r="U91" s="50"/>
      <c r="V91" s="50"/>
      <c r="W91" s="90">
        <f>IF(Y11=1,"",AF19/5+M19/4+W19)</f>
        <v>262</v>
      </c>
      <c r="X91" s="91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90">
        <f>IF(Y11=1,"",AF19/5+AY19/4+AP19)</f>
        <v>209.5</v>
      </c>
      <c r="AQ91" s="91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93"/>
      <c r="BC91" s="50"/>
      <c r="BD91" s="50"/>
      <c r="BE91" s="50"/>
      <c r="BF91" s="50"/>
      <c r="BG91" s="50"/>
      <c r="BH91" s="50"/>
      <c r="BI91" s="38"/>
      <c r="BJ91" s="39"/>
      <c r="BK91" s="41"/>
      <c r="BL91" s="3"/>
      <c r="BM91" s="3"/>
      <c r="BN91" s="3"/>
      <c r="BO91" s="3"/>
      <c r="BP91" s="3"/>
      <c r="BQ91" s="3"/>
      <c r="BR91" s="3"/>
      <c r="BS91" s="3"/>
      <c r="BT91" s="19"/>
      <c r="BU91" s="24"/>
      <c r="BV91" s="3"/>
      <c r="BW91" s="3"/>
      <c r="BX91" s="4"/>
    </row>
    <row r="92" spans="2:76" x14ac:dyDescent="0.25">
      <c r="B92" s="2"/>
      <c r="C92" s="41"/>
      <c r="D92" s="38"/>
      <c r="E92" s="3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93" t="str">
        <f>IF(AA10=1,"","L =")</f>
        <v>L =</v>
      </c>
      <c r="Q92" s="50"/>
      <c r="R92" s="50"/>
      <c r="S92" s="50"/>
      <c r="T92" s="50"/>
      <c r="U92" s="50"/>
      <c r="V92" s="50"/>
      <c r="W92" s="38"/>
      <c r="X92" s="39"/>
      <c r="Y92" s="50"/>
      <c r="Z92" s="50"/>
      <c r="AA92" s="92">
        <f>IF(Y11=1,"",IF(AF19&lt;=BL87,SQRT(2*(Z76-2*J14)^2),SQRT(2*(Z76-Z77/10-2*J14)^2)))</f>
        <v>7.0710678118654755</v>
      </c>
      <c r="AB92" s="92"/>
      <c r="AC92" s="50"/>
      <c r="AD92" s="92">
        <f>IF(Y11=1,"",AF19-2*AF19/5-2*SQRT(AA92^2/2))</f>
        <v>266</v>
      </c>
      <c r="AE92" s="92"/>
      <c r="AF92" s="50"/>
      <c r="AG92" s="50" t="str">
        <f>IF(Y11=1,"","L=")</f>
        <v>L=</v>
      </c>
      <c r="AH92" s="92">
        <f>IF(Y11=1,"",+W91+AA92+AD92+AL92+AP91)</f>
        <v>751.64213562373106</v>
      </c>
      <c r="AI92" s="92"/>
      <c r="AJ92" s="50"/>
      <c r="AK92" s="50"/>
      <c r="AL92" s="92">
        <f>IF(Y11=1,"",+AA92)</f>
        <v>7.0710678118654755</v>
      </c>
      <c r="AM92" s="92"/>
      <c r="AN92" s="50"/>
      <c r="AO92" s="50"/>
      <c r="AP92" s="38"/>
      <c r="AQ92" s="39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93" t="str">
        <f>IF(AA12=1,"","L =")</f>
        <v>L =</v>
      </c>
      <c r="BC92" s="50"/>
      <c r="BD92" s="50"/>
      <c r="BE92" s="50"/>
      <c r="BF92" s="50"/>
      <c r="BG92" s="50"/>
      <c r="BH92" s="50"/>
      <c r="BI92" s="38"/>
      <c r="BJ92" s="39"/>
      <c r="BK92" s="41"/>
      <c r="BL92" s="3"/>
      <c r="BM92" s="3"/>
      <c r="BN92" s="3"/>
      <c r="BO92" s="3"/>
      <c r="BP92" s="3"/>
      <c r="BQ92" s="3"/>
      <c r="BR92" s="3"/>
      <c r="BS92" s="3"/>
      <c r="BT92" s="19"/>
      <c r="BU92" s="24"/>
      <c r="BV92" s="3"/>
      <c r="BW92" s="3"/>
      <c r="BX92" s="4"/>
    </row>
    <row r="93" spans="2:76" x14ac:dyDescent="0.25">
      <c r="B93" s="2"/>
      <c r="C93" s="41"/>
      <c r="D93" s="38"/>
      <c r="E93" s="3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93"/>
      <c r="Q93" s="50"/>
      <c r="R93" s="50"/>
      <c r="S93" s="50"/>
      <c r="T93" s="50"/>
      <c r="U93" s="50"/>
      <c r="V93" s="50"/>
      <c r="W93" s="38"/>
      <c r="X93" s="39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38"/>
      <c r="AQ93" s="39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93"/>
      <c r="BC93" s="50"/>
      <c r="BD93" s="50"/>
      <c r="BE93" s="50"/>
      <c r="BF93" s="50"/>
      <c r="BG93" s="50"/>
      <c r="BH93" s="50"/>
      <c r="BI93" s="38"/>
      <c r="BJ93" s="39"/>
      <c r="BK93" s="41"/>
      <c r="BL93" s="3"/>
      <c r="BM93" s="3"/>
      <c r="BN93" s="3"/>
      <c r="BO93" s="3"/>
      <c r="BP93" s="3"/>
      <c r="BQ93" s="3"/>
      <c r="BR93" s="3"/>
      <c r="BS93" s="3"/>
      <c r="BT93" s="19"/>
      <c r="BU93" s="24"/>
      <c r="BV93" s="3"/>
      <c r="BW93" s="3"/>
      <c r="BX93" s="4"/>
    </row>
    <row r="94" spans="2:76" x14ac:dyDescent="0.25">
      <c r="B94" s="2"/>
      <c r="C94" s="41"/>
      <c r="D94" s="38"/>
      <c r="E94" s="3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38"/>
      <c r="X94" s="39"/>
      <c r="Y94" s="50"/>
      <c r="Z94" s="50"/>
      <c r="AA94" s="50"/>
      <c r="AB94" s="50"/>
      <c r="AC94" s="50"/>
      <c r="AD94" s="92">
        <f>+W19+AF19+AP19-2*J14</f>
        <v>516</v>
      </c>
      <c r="AE94" s="92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38"/>
      <c r="AQ94" s="39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38"/>
      <c r="BJ94" s="39"/>
      <c r="BK94" s="41"/>
      <c r="BL94" s="3"/>
      <c r="BM94" s="3"/>
      <c r="BN94" s="3"/>
      <c r="BO94" s="3"/>
      <c r="BP94" s="3"/>
      <c r="BQ94" s="3"/>
      <c r="BR94" s="3"/>
      <c r="BS94" s="3"/>
      <c r="BT94" s="19"/>
      <c r="BU94" s="24"/>
      <c r="BV94" s="3"/>
      <c r="BW94" s="3"/>
      <c r="BX94" s="4"/>
    </row>
    <row r="95" spans="2:76" x14ac:dyDescent="0.25">
      <c r="B95" s="2"/>
      <c r="C95" s="41"/>
      <c r="D95" s="38"/>
      <c r="E95" s="39"/>
      <c r="F95" s="50"/>
      <c r="G95" s="50"/>
      <c r="H95" s="50"/>
      <c r="I95" s="50"/>
      <c r="J95" s="50"/>
      <c r="K95" s="50"/>
      <c r="L95" s="50"/>
      <c r="M95" s="93">
        <f>+M100+N102</f>
        <v>117</v>
      </c>
      <c r="N95" s="50"/>
      <c r="O95" s="50"/>
      <c r="P95" s="50"/>
      <c r="Q95" s="50"/>
      <c r="R95" s="50"/>
      <c r="S95" s="50"/>
      <c r="T95" s="50"/>
      <c r="U95" s="50"/>
      <c r="V95" s="50"/>
      <c r="W95" s="38"/>
      <c r="X95" s="39"/>
      <c r="Y95" s="50"/>
      <c r="Z95" s="50"/>
      <c r="AA95" s="50"/>
      <c r="AB95" s="50"/>
      <c r="AC95" s="50"/>
      <c r="AD95" s="50"/>
      <c r="AE95" s="50"/>
      <c r="AF95" s="93">
        <f>+AF100+AG102</f>
        <v>117</v>
      </c>
      <c r="AG95" s="50"/>
      <c r="AH95" s="50"/>
      <c r="AI95" s="50"/>
      <c r="AJ95" s="50"/>
      <c r="AK95" s="50"/>
      <c r="AL95" s="50"/>
      <c r="AM95" s="50"/>
      <c r="AN95" s="50"/>
      <c r="AO95" s="50"/>
      <c r="AP95" s="38"/>
      <c r="AQ95" s="39"/>
      <c r="AR95" s="50"/>
      <c r="AS95" s="50"/>
      <c r="AT95" s="50"/>
      <c r="AU95" s="50"/>
      <c r="AV95" s="50"/>
      <c r="AW95" s="50"/>
      <c r="AX95" s="50"/>
      <c r="AY95" s="93">
        <f>+AY100+AZ102</f>
        <v>117</v>
      </c>
      <c r="AZ95" s="50"/>
      <c r="BA95" s="50"/>
      <c r="BB95" s="50"/>
      <c r="BC95" s="50"/>
      <c r="BD95" s="50"/>
      <c r="BE95" s="50"/>
      <c r="BF95" s="50"/>
      <c r="BG95" s="50"/>
      <c r="BH95" s="50"/>
      <c r="BI95" s="38"/>
      <c r="BJ95" s="39"/>
      <c r="BK95" s="41"/>
      <c r="BL95" s="3"/>
      <c r="BM95" s="3"/>
      <c r="BN95" s="3"/>
      <c r="BO95" s="3"/>
      <c r="BP95" s="3"/>
      <c r="BQ95" s="3"/>
      <c r="BR95" s="3"/>
      <c r="BS95" s="3"/>
      <c r="BT95" s="19"/>
      <c r="BU95" s="24"/>
      <c r="BV95" s="3"/>
      <c r="BW95" s="3"/>
      <c r="BX95" s="4"/>
    </row>
    <row r="96" spans="2:76" x14ac:dyDescent="0.25">
      <c r="B96" s="2"/>
      <c r="C96" s="41"/>
      <c r="D96" s="38"/>
      <c r="E96" s="39"/>
      <c r="F96" s="50"/>
      <c r="G96" s="50"/>
      <c r="H96" s="50"/>
      <c r="I96" s="50"/>
      <c r="J96" s="50"/>
      <c r="K96" s="50"/>
      <c r="L96" s="50"/>
      <c r="M96" s="93"/>
      <c r="N96" s="50"/>
      <c r="O96" s="50"/>
      <c r="P96" s="100">
        <f>IF(AA10=1,"",IF(BL87&lt;AF19,SQRT(2*(G76-2*J14)^2),SQRT(2*(G76-G77/10-2*J14)^2)))</f>
        <v>8.4852813742385695</v>
      </c>
      <c r="Q96" s="50"/>
      <c r="R96" s="50"/>
      <c r="S96" s="50"/>
      <c r="T96" s="50"/>
      <c r="U96" s="50"/>
      <c r="V96" s="50"/>
      <c r="W96" s="38"/>
      <c r="X96" s="39"/>
      <c r="Y96" s="50"/>
      <c r="Z96" s="50"/>
      <c r="AA96" s="50"/>
      <c r="AB96" s="50"/>
      <c r="AC96" s="50"/>
      <c r="AD96" s="50"/>
      <c r="AE96" s="50"/>
      <c r="AF96" s="93"/>
      <c r="AG96" s="50"/>
      <c r="AH96" s="50"/>
      <c r="AI96" s="100">
        <f>IF(AA11=1,"",IF(BL87&lt;AF19,SQRT(2*(Z76-2*J14)^2),SQRT(2*(Z76-Z77/10-2*J14)^2)))</f>
        <v>8.4852813742385695</v>
      </c>
      <c r="AJ96" s="50"/>
      <c r="AK96" s="50"/>
      <c r="AL96" s="50"/>
      <c r="AM96" s="50"/>
      <c r="AN96" s="50"/>
      <c r="AO96" s="50"/>
      <c r="AP96" s="38"/>
      <c r="AQ96" s="39"/>
      <c r="AR96" s="50"/>
      <c r="AS96" s="50"/>
      <c r="AT96" s="50"/>
      <c r="AU96" s="50"/>
      <c r="AV96" s="50"/>
      <c r="AW96" s="50"/>
      <c r="AX96" s="50"/>
      <c r="AY96" s="93"/>
      <c r="AZ96" s="50"/>
      <c r="BA96" s="50"/>
      <c r="BB96" s="100">
        <f>IF(AA12=1,"",IF(BL87&lt;AY19,SQRT(2*(AS76-2*J14)^2),SQRT(2*(AS76-AS77/10-2*J14)^2)))</f>
        <v>8.4852813742385695</v>
      </c>
      <c r="BC96" s="50"/>
      <c r="BD96" s="50"/>
      <c r="BE96" s="50"/>
      <c r="BF96" s="50"/>
      <c r="BG96" s="50"/>
      <c r="BH96" s="50"/>
      <c r="BI96" s="38"/>
      <c r="BJ96" s="39"/>
      <c r="BK96" s="41"/>
      <c r="BL96" s="3"/>
      <c r="BM96" s="3"/>
      <c r="BN96" s="3"/>
      <c r="BO96" s="3"/>
      <c r="BP96" s="3"/>
      <c r="BQ96" s="3"/>
      <c r="BR96" s="3"/>
      <c r="BS96" s="3"/>
      <c r="BT96" s="19"/>
      <c r="BU96" s="24"/>
      <c r="BV96" s="3"/>
      <c r="BW96" s="3"/>
      <c r="BX96" s="4"/>
    </row>
    <row r="97" spans="2:76" x14ac:dyDescent="0.25">
      <c r="B97" s="2"/>
      <c r="C97" s="41"/>
      <c r="D97" s="38"/>
      <c r="E97" s="39"/>
      <c r="F97" s="50"/>
      <c r="G97" s="50"/>
      <c r="H97" s="50"/>
      <c r="I97" s="50"/>
      <c r="J97" s="50"/>
      <c r="K97" s="50"/>
      <c r="L97" s="50"/>
      <c r="M97" s="93"/>
      <c r="N97" s="50"/>
      <c r="O97" s="50"/>
      <c r="P97" s="100"/>
      <c r="Q97" s="50"/>
      <c r="R97" s="50"/>
      <c r="S97" s="50"/>
      <c r="T97" s="50"/>
      <c r="U97" s="50"/>
      <c r="V97" s="50"/>
      <c r="W97" s="38"/>
      <c r="X97" s="39"/>
      <c r="Y97" s="50"/>
      <c r="Z97" s="50"/>
      <c r="AA97" s="50"/>
      <c r="AB97" s="50"/>
      <c r="AC97" s="50"/>
      <c r="AD97" s="50"/>
      <c r="AE97" s="50"/>
      <c r="AF97" s="93"/>
      <c r="AG97" s="50"/>
      <c r="AH97" s="50"/>
      <c r="AI97" s="100"/>
      <c r="AJ97" s="50"/>
      <c r="AK97" s="50"/>
      <c r="AL97" s="50"/>
      <c r="AM97" s="50"/>
      <c r="AN97" s="50"/>
      <c r="AO97" s="50"/>
      <c r="AP97" s="38"/>
      <c r="AQ97" s="39"/>
      <c r="AR97" s="50"/>
      <c r="AS97" s="50"/>
      <c r="AT97" s="50"/>
      <c r="AU97" s="50"/>
      <c r="AV97" s="50"/>
      <c r="AW97" s="50"/>
      <c r="AX97" s="50"/>
      <c r="AY97" s="93"/>
      <c r="AZ97" s="50"/>
      <c r="BA97" s="50"/>
      <c r="BB97" s="100"/>
      <c r="BC97" s="50"/>
      <c r="BD97" s="50"/>
      <c r="BE97" s="50"/>
      <c r="BF97" s="50"/>
      <c r="BG97" s="50"/>
      <c r="BH97" s="50"/>
      <c r="BI97" s="38"/>
      <c r="BJ97" s="39"/>
      <c r="BK97" s="41"/>
      <c r="BL97" s="3"/>
      <c r="BM97" s="3"/>
      <c r="BN97" s="3"/>
      <c r="BO97" s="3"/>
      <c r="BP97" s="3"/>
      <c r="BQ97" s="3"/>
      <c r="BR97" s="3"/>
      <c r="BS97" s="3"/>
      <c r="BT97" s="19"/>
      <c r="BU97" s="24"/>
      <c r="BV97" s="3"/>
      <c r="BW97" s="3"/>
      <c r="BX97" s="4"/>
    </row>
    <row r="98" spans="2:76" x14ac:dyDescent="0.25">
      <c r="B98" s="2"/>
      <c r="C98" s="41"/>
      <c r="D98" s="38"/>
      <c r="E98" s="39"/>
      <c r="F98" s="50"/>
      <c r="G98" s="50"/>
      <c r="H98" s="50"/>
      <c r="I98" s="50"/>
      <c r="J98" s="50"/>
      <c r="K98" s="50"/>
      <c r="L98" s="50"/>
      <c r="M98" s="93" t="s">
        <v>2</v>
      </c>
      <c r="N98" s="50"/>
      <c r="O98" s="93">
        <f>IF(AA10=1,"",+BL87/5+BL100-J14)</f>
        <v>82</v>
      </c>
      <c r="P98" s="50"/>
      <c r="Q98" s="50"/>
      <c r="R98" s="50"/>
      <c r="S98" s="50"/>
      <c r="T98" s="50"/>
      <c r="U98" s="50"/>
      <c r="V98" s="50"/>
      <c r="W98" s="38"/>
      <c r="X98" s="39"/>
      <c r="Y98" s="50"/>
      <c r="Z98" s="50"/>
      <c r="AA98" s="50"/>
      <c r="AB98" s="50"/>
      <c r="AC98" s="50"/>
      <c r="AD98" s="50"/>
      <c r="AE98" s="50"/>
      <c r="AF98" s="93" t="s">
        <v>2</v>
      </c>
      <c r="AG98" s="50"/>
      <c r="AH98" s="93">
        <f>IF(AA11=1,"",+BL87/5+BL100-J14)</f>
        <v>82</v>
      </c>
      <c r="AI98" s="50"/>
      <c r="AJ98" s="50"/>
      <c r="AK98" s="50"/>
      <c r="AL98" s="50"/>
      <c r="AM98" s="50"/>
      <c r="AN98" s="50"/>
      <c r="AO98" s="50"/>
      <c r="AP98" s="38"/>
      <c r="AQ98" s="39"/>
      <c r="AR98" s="50"/>
      <c r="AS98" s="50"/>
      <c r="AT98" s="50"/>
      <c r="AU98" s="50"/>
      <c r="AV98" s="50"/>
      <c r="AW98" s="50"/>
      <c r="AX98" s="50"/>
      <c r="AY98" s="93" t="s">
        <v>2</v>
      </c>
      <c r="AZ98" s="50"/>
      <c r="BA98" s="93">
        <f>IF(AA12=1,"",+BL87/5+BL100-J14)</f>
        <v>82</v>
      </c>
      <c r="BB98" s="50"/>
      <c r="BC98" s="50"/>
      <c r="BD98" s="50"/>
      <c r="BE98" s="50"/>
      <c r="BF98" s="50"/>
      <c r="BG98" s="50"/>
      <c r="BH98" s="50"/>
      <c r="BI98" s="38"/>
      <c r="BJ98" s="39"/>
      <c r="BK98" s="41"/>
      <c r="BL98" s="85" t="s">
        <v>0</v>
      </c>
      <c r="BM98" s="3"/>
      <c r="BN98" s="3"/>
      <c r="BO98" s="3"/>
      <c r="BP98" s="3"/>
      <c r="BQ98" s="3"/>
      <c r="BR98" s="3"/>
      <c r="BS98" s="3"/>
      <c r="BT98" s="19"/>
      <c r="BU98" s="24"/>
      <c r="BV98" s="3"/>
      <c r="BW98" s="3"/>
      <c r="BX98" s="4"/>
    </row>
    <row r="99" spans="2:76" x14ac:dyDescent="0.25">
      <c r="B99" s="2"/>
      <c r="C99" s="41"/>
      <c r="D99" s="38"/>
      <c r="E99" s="39"/>
      <c r="F99" s="50"/>
      <c r="G99" s="50"/>
      <c r="H99" s="50"/>
      <c r="I99" s="50"/>
      <c r="J99" s="50"/>
      <c r="K99" s="50"/>
      <c r="L99" s="50"/>
      <c r="M99" s="93"/>
      <c r="N99" s="50"/>
      <c r="O99" s="93"/>
      <c r="P99" s="50"/>
      <c r="Q99" s="50"/>
      <c r="R99" s="50"/>
      <c r="S99" s="50"/>
      <c r="T99" s="50"/>
      <c r="U99" s="50"/>
      <c r="V99" s="50"/>
      <c r="W99" s="38"/>
      <c r="X99" s="39"/>
      <c r="Y99" s="50"/>
      <c r="Z99" s="50"/>
      <c r="AA99" s="50"/>
      <c r="AB99" s="50"/>
      <c r="AC99" s="50"/>
      <c r="AD99" s="50"/>
      <c r="AE99" s="50"/>
      <c r="AF99" s="93"/>
      <c r="AG99" s="50"/>
      <c r="AH99" s="93"/>
      <c r="AI99" s="50"/>
      <c r="AJ99" s="50"/>
      <c r="AK99" s="50"/>
      <c r="AL99" s="50"/>
      <c r="AM99" s="50"/>
      <c r="AN99" s="50"/>
      <c r="AO99" s="50"/>
      <c r="AP99" s="38"/>
      <c r="AQ99" s="39"/>
      <c r="AR99" s="50"/>
      <c r="AS99" s="50"/>
      <c r="AT99" s="50"/>
      <c r="AU99" s="50"/>
      <c r="AV99" s="50"/>
      <c r="AW99" s="50"/>
      <c r="AX99" s="50"/>
      <c r="AY99" s="93"/>
      <c r="AZ99" s="50"/>
      <c r="BA99" s="93"/>
      <c r="BB99" s="50"/>
      <c r="BC99" s="50"/>
      <c r="BD99" s="50"/>
      <c r="BE99" s="50"/>
      <c r="BF99" s="50"/>
      <c r="BG99" s="50"/>
      <c r="BH99" s="50"/>
      <c r="BI99" s="38"/>
      <c r="BJ99" s="39"/>
      <c r="BK99" s="41"/>
      <c r="BL99" s="85"/>
      <c r="BM99" s="3"/>
      <c r="BN99" s="3"/>
      <c r="BO99" s="3"/>
      <c r="BP99" s="3"/>
      <c r="BQ99" s="3"/>
      <c r="BR99" s="3"/>
      <c r="BS99" s="3"/>
      <c r="BT99" s="19"/>
      <c r="BU99" s="24"/>
      <c r="BV99" s="3"/>
      <c r="BW99" s="3"/>
      <c r="BX99" s="4"/>
    </row>
    <row r="100" spans="2:76" x14ac:dyDescent="0.25">
      <c r="B100" s="2"/>
      <c r="C100" s="41"/>
      <c r="D100" s="42"/>
      <c r="E100" s="43"/>
      <c r="F100" s="44"/>
      <c r="G100" s="44"/>
      <c r="H100" s="44"/>
      <c r="I100" s="44"/>
      <c r="J100" s="44"/>
      <c r="K100" s="44"/>
      <c r="L100" s="44"/>
      <c r="M100" s="103">
        <f>IF(AA10=1,BL87/4,BL87/5)+BL100-J14</f>
        <v>82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2"/>
      <c r="X100" s="43"/>
      <c r="Y100" s="44"/>
      <c r="Z100" s="44"/>
      <c r="AA100" s="44"/>
      <c r="AB100" s="44"/>
      <c r="AC100" s="44"/>
      <c r="AD100" s="44"/>
      <c r="AE100" s="44"/>
      <c r="AF100" s="103">
        <f>IF(AA11=1,BL87/4,BL87/5)+BL100-J14</f>
        <v>82</v>
      </c>
      <c r="AG100" s="44"/>
      <c r="AH100" s="44"/>
      <c r="AI100" s="44"/>
      <c r="AJ100" s="44"/>
      <c r="AK100" s="44"/>
      <c r="AL100" s="44"/>
      <c r="AM100" s="44"/>
      <c r="AN100" s="44"/>
      <c r="AO100" s="44"/>
      <c r="AP100" s="42"/>
      <c r="AQ100" s="43"/>
      <c r="AR100" s="44"/>
      <c r="AS100" s="44"/>
      <c r="AT100" s="44"/>
      <c r="AU100" s="44"/>
      <c r="AV100" s="44"/>
      <c r="AW100" s="44"/>
      <c r="AX100" s="44"/>
      <c r="AY100" s="103">
        <f>IF(AA12=1,BL87/4,BL87/5)+BL100-J14</f>
        <v>82</v>
      </c>
      <c r="AZ100" s="44"/>
      <c r="BA100" s="44"/>
      <c r="BB100" s="44"/>
      <c r="BC100" s="44"/>
      <c r="BD100" s="44"/>
      <c r="BE100" s="44"/>
      <c r="BF100" s="44"/>
      <c r="BG100" s="44"/>
      <c r="BH100" s="44"/>
      <c r="BI100" s="42"/>
      <c r="BJ100" s="43"/>
      <c r="BK100" s="41"/>
      <c r="BL100" s="109">
        <v>25</v>
      </c>
      <c r="BM100" s="3"/>
      <c r="BN100" s="3"/>
      <c r="BO100" s="3"/>
      <c r="BP100" s="3"/>
      <c r="BQ100" s="3"/>
      <c r="BR100" s="3"/>
      <c r="BS100" s="3"/>
      <c r="BT100" s="19"/>
      <c r="BU100" s="20"/>
      <c r="BV100" s="15"/>
      <c r="BW100" s="16"/>
      <c r="BX100" s="4"/>
    </row>
    <row r="101" spans="2:76" x14ac:dyDescent="0.25">
      <c r="B101" s="2"/>
      <c r="C101" s="41"/>
      <c r="D101" s="46"/>
      <c r="E101" s="47"/>
      <c r="F101" s="48"/>
      <c r="G101" s="48"/>
      <c r="H101" s="48"/>
      <c r="I101" s="48"/>
      <c r="J101" s="48"/>
      <c r="K101" s="48"/>
      <c r="L101" s="48"/>
      <c r="M101" s="104"/>
      <c r="N101" s="48"/>
      <c r="O101" s="48"/>
      <c r="P101" s="48"/>
      <c r="Q101" s="48"/>
      <c r="R101" s="48"/>
      <c r="S101" s="48"/>
      <c r="T101" s="48"/>
      <c r="U101" s="48"/>
      <c r="V101" s="48"/>
      <c r="W101" s="46"/>
      <c r="X101" s="47"/>
      <c r="Y101" s="48"/>
      <c r="Z101" s="48"/>
      <c r="AA101" s="48"/>
      <c r="AB101" s="48"/>
      <c r="AC101" s="48"/>
      <c r="AD101" s="48"/>
      <c r="AE101" s="48"/>
      <c r="AF101" s="104"/>
      <c r="AG101" s="48"/>
      <c r="AH101" s="48"/>
      <c r="AI101" s="48"/>
      <c r="AJ101" s="48"/>
      <c r="AK101" s="48"/>
      <c r="AL101" s="48"/>
      <c r="AM101" s="48"/>
      <c r="AN101" s="48"/>
      <c r="AO101" s="48"/>
      <c r="AP101" s="46"/>
      <c r="AQ101" s="47"/>
      <c r="AR101" s="48"/>
      <c r="AS101" s="48"/>
      <c r="AT101" s="48"/>
      <c r="AU101" s="48"/>
      <c r="AV101" s="48"/>
      <c r="AW101" s="48"/>
      <c r="AX101" s="48"/>
      <c r="AY101" s="104"/>
      <c r="AZ101" s="48"/>
      <c r="BA101" s="48"/>
      <c r="BB101" s="48"/>
      <c r="BC101" s="48"/>
      <c r="BD101" s="48"/>
      <c r="BE101" s="48"/>
      <c r="BF101" s="48"/>
      <c r="BG101" s="48"/>
      <c r="BH101" s="48"/>
      <c r="BI101" s="46"/>
      <c r="BJ101" s="47"/>
      <c r="BK101" s="41"/>
      <c r="BL101" s="109"/>
      <c r="BM101" s="86">
        <f>+BL100/2</f>
        <v>12.5</v>
      </c>
      <c r="BN101" s="86"/>
      <c r="BO101" s="3" t="s">
        <v>0</v>
      </c>
      <c r="BP101" s="3"/>
      <c r="BQ101" s="3"/>
      <c r="BR101" s="3"/>
      <c r="BS101" s="3"/>
      <c r="BT101" s="26"/>
      <c r="BU101" s="21"/>
      <c r="BV101" s="21"/>
      <c r="BW101" s="22"/>
      <c r="BX101" s="4"/>
    </row>
    <row r="102" spans="2:76" x14ac:dyDescent="0.25">
      <c r="B102" s="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117">
        <f>+V14</f>
        <v>35</v>
      </c>
      <c r="O102" s="117"/>
      <c r="P102" s="117">
        <f>IF(AA10=1,"",+V14)</f>
        <v>35</v>
      </c>
      <c r="Q102" s="117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117">
        <f>+V14</f>
        <v>35</v>
      </c>
      <c r="AH102" s="117"/>
      <c r="AI102" s="117">
        <f>IF(AA11=1,"",+V14)</f>
        <v>35</v>
      </c>
      <c r="AJ102" s="117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117">
        <f>+V14</f>
        <v>35</v>
      </c>
      <c r="BA102" s="117"/>
      <c r="BB102" s="117">
        <f>IF(AA12=1,"",+V14)</f>
        <v>35</v>
      </c>
      <c r="BC102" s="117"/>
      <c r="BD102" s="41"/>
      <c r="BE102" s="41"/>
      <c r="BF102" s="41"/>
      <c r="BG102" s="41"/>
      <c r="BH102" s="41"/>
      <c r="BI102" s="41"/>
      <c r="BJ102" s="41"/>
      <c r="BK102" s="41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4"/>
    </row>
    <row r="103" spans="2:76" x14ac:dyDescent="0.25"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4"/>
    </row>
    <row r="104" spans="2:76" x14ac:dyDescent="0.2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 t="s">
        <v>26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4"/>
    </row>
    <row r="105" spans="2:76" ht="7.15" customHeight="1" x14ac:dyDescent="0.25">
      <c r="B105" s="2"/>
      <c r="C105" s="3"/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6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4"/>
    </row>
    <row r="106" spans="2:76" ht="7.15" customHeight="1" x14ac:dyDescent="0.25">
      <c r="B106" s="2"/>
      <c r="C106" s="3"/>
      <c r="D106" s="19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0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4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4"/>
    </row>
    <row r="107" spans="2:76" x14ac:dyDescent="0.25">
      <c r="B107" s="2"/>
      <c r="C107" s="3"/>
      <c r="D107" s="19"/>
      <c r="E107" s="2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19"/>
      <c r="X107" s="24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19"/>
      <c r="AQ107" s="24"/>
      <c r="AR107" s="30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9"/>
      <c r="BJ107" s="24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4"/>
    </row>
    <row r="108" spans="2:76" x14ac:dyDescent="0.25">
      <c r="B108" s="2"/>
      <c r="C108" s="3"/>
      <c r="D108" s="26"/>
      <c r="E108" s="2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6"/>
      <c r="X108" s="2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26"/>
      <c r="AQ108" s="22"/>
      <c r="AR108" s="2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26"/>
      <c r="BJ108" s="22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4"/>
    </row>
    <row r="109" spans="2:76" ht="12" thickBo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9"/>
    </row>
  </sheetData>
  <sheetProtection algorithmName="SHA-512" hashValue="OMEXA7ms5HvYasrPLvU3WeCoMkakPyddkIhLCz1xKHl8dLIkLYB0+cz+XvbMP3x3i8ynHgloacJXrRycMIgOLQ==" saltValue="KPSqa6eAsYt3ItbyJzHLKw==" spinCount="100000" sheet="1" objects="1" scenarios="1"/>
  <mergeCells count="369">
    <mergeCell ref="D16:D17"/>
    <mergeCell ref="BJ16:BJ17"/>
    <mergeCell ref="BM22:BN22"/>
    <mergeCell ref="BM101:BN101"/>
    <mergeCell ref="Y3:Z3"/>
    <mergeCell ref="AA3:AB3"/>
    <mergeCell ref="U3:V3"/>
    <mergeCell ref="W3:X3"/>
    <mergeCell ref="M12:N1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AA10:AB10"/>
    <mergeCell ref="Y11:Z11"/>
    <mergeCell ref="AA11:AB11"/>
    <mergeCell ref="Y12:Z12"/>
    <mergeCell ref="AA12:AB12"/>
    <mergeCell ref="Y5:Z5"/>
    <mergeCell ref="AA5:AB5"/>
    <mergeCell ref="Y4:Z4"/>
    <mergeCell ref="AA4:AB4"/>
    <mergeCell ref="K3:L3"/>
    <mergeCell ref="M3:N3"/>
    <mergeCell ref="K4:L4"/>
    <mergeCell ref="M4:N4"/>
    <mergeCell ref="K5:L5"/>
    <mergeCell ref="M5:N5"/>
    <mergeCell ref="K12:L12"/>
    <mergeCell ref="Y6:Z6"/>
    <mergeCell ref="AA6:AB6"/>
    <mergeCell ref="Y7:Z7"/>
    <mergeCell ref="AA7:AB7"/>
    <mergeCell ref="Y8:Z8"/>
    <mergeCell ref="AA8:AB8"/>
    <mergeCell ref="K6:L6"/>
    <mergeCell ref="M6:N6"/>
    <mergeCell ref="K7:L7"/>
    <mergeCell ref="M7:N7"/>
    <mergeCell ref="K8:L8"/>
    <mergeCell ref="M8:N8"/>
    <mergeCell ref="K9:L9"/>
    <mergeCell ref="M9:N9"/>
    <mergeCell ref="K10:L10"/>
    <mergeCell ref="M10:N10"/>
    <mergeCell ref="W9:X9"/>
    <mergeCell ref="U10:V10"/>
    <mergeCell ref="AI88:AI89"/>
    <mergeCell ref="AG55:AG57"/>
    <mergeCell ref="AZ55:AZ57"/>
    <mergeCell ref="AF15:AG15"/>
    <mergeCell ref="Y9:Z9"/>
    <mergeCell ref="AA9:AB9"/>
    <mergeCell ref="Y10:Z10"/>
    <mergeCell ref="W10:X10"/>
    <mergeCell ref="U11:V11"/>
    <mergeCell ref="W11:X11"/>
    <mergeCell ref="U12:V12"/>
    <mergeCell ref="W12:X12"/>
    <mergeCell ref="AY63:AY65"/>
    <mergeCell ref="AY66:AY67"/>
    <mergeCell ref="AI21:AJ21"/>
    <mergeCell ref="W30:X30"/>
    <mergeCell ref="AE48:AE49"/>
    <mergeCell ref="AX48:AX49"/>
    <mergeCell ref="W19:X19"/>
    <mergeCell ref="AF19:AG19"/>
    <mergeCell ref="AF55:AF57"/>
    <mergeCell ref="AY55:AY57"/>
    <mergeCell ref="AI33:AI35"/>
    <mergeCell ref="AI36:AI37"/>
    <mergeCell ref="P92:P93"/>
    <mergeCell ref="G25:H25"/>
    <mergeCell ref="M17:N17"/>
    <mergeCell ref="N21:O21"/>
    <mergeCell ref="F58:G58"/>
    <mergeCell ref="F84:G84"/>
    <mergeCell ref="M66:M67"/>
    <mergeCell ref="K59:L59"/>
    <mergeCell ref="M63:M65"/>
    <mergeCell ref="M55:M57"/>
    <mergeCell ref="L50:L51"/>
    <mergeCell ref="N55:N57"/>
    <mergeCell ref="M22:M23"/>
    <mergeCell ref="P89:P91"/>
    <mergeCell ref="P21:Q21"/>
    <mergeCell ref="P59:Q59"/>
    <mergeCell ref="P26:P27"/>
    <mergeCell ref="M19:N19"/>
    <mergeCell ref="K87:L87"/>
    <mergeCell ref="BL22:BL23"/>
    <mergeCell ref="AD94:AE94"/>
    <mergeCell ref="Q81:Q83"/>
    <mergeCell ref="M24:M26"/>
    <mergeCell ref="M27:M28"/>
    <mergeCell ref="AH24:AH25"/>
    <mergeCell ref="AD40:AE40"/>
    <mergeCell ref="AX33:AY33"/>
    <mergeCell ref="AX59:AY59"/>
    <mergeCell ref="AD66:AE66"/>
    <mergeCell ref="AD92:AE92"/>
    <mergeCell ref="AW85:AX85"/>
    <mergeCell ref="O24:O25"/>
    <mergeCell ref="AA92:AB92"/>
    <mergeCell ref="AL92:AM92"/>
    <mergeCell ref="W91:X91"/>
    <mergeCell ref="AP91:AQ91"/>
    <mergeCell ref="P81:P83"/>
    <mergeCell ref="AI66:AJ66"/>
    <mergeCell ref="O85:P85"/>
    <mergeCell ref="AH92:AI92"/>
    <mergeCell ref="BK59:BK60"/>
    <mergeCell ref="BG29:BH29"/>
    <mergeCell ref="AI29:AI31"/>
    <mergeCell ref="BL100:BL101"/>
    <mergeCell ref="AY19:AZ19"/>
    <mergeCell ref="BI19:BJ19"/>
    <mergeCell ref="AP19:AQ19"/>
    <mergeCell ref="BL85:BL86"/>
    <mergeCell ref="BL87:BL89"/>
    <mergeCell ref="BK82:BK83"/>
    <mergeCell ref="AP32:AQ32"/>
    <mergeCell ref="BL74:BL75"/>
    <mergeCell ref="BG84:BH84"/>
    <mergeCell ref="BA98:BA99"/>
    <mergeCell ref="BA24:BA25"/>
    <mergeCell ref="BB29:BB31"/>
    <mergeCell ref="AP30:AQ30"/>
    <mergeCell ref="BA85:BB85"/>
    <mergeCell ref="BB37:BB39"/>
    <mergeCell ref="BB40:BB41"/>
    <mergeCell ref="BB89:BB91"/>
    <mergeCell ref="BB92:BB93"/>
    <mergeCell ref="AW48:AW49"/>
    <mergeCell ref="AS50:AT50"/>
    <mergeCell ref="AS51:AT51"/>
    <mergeCell ref="AX35:AY35"/>
    <mergeCell ref="BG58:BH58"/>
    <mergeCell ref="BP61:BP63"/>
    <mergeCell ref="BP59:BP60"/>
    <mergeCell ref="BL33:BL34"/>
    <mergeCell ref="BL35:BL37"/>
    <mergeCell ref="BL59:BL60"/>
    <mergeCell ref="BL61:BL63"/>
    <mergeCell ref="BN33:BN34"/>
    <mergeCell ref="BN35:BN37"/>
    <mergeCell ref="BN59:BN60"/>
    <mergeCell ref="BN61:BN63"/>
    <mergeCell ref="BL48:BL49"/>
    <mergeCell ref="BL46:BL47"/>
    <mergeCell ref="C30:C31"/>
    <mergeCell ref="Q29:Q31"/>
    <mergeCell ref="P37:P39"/>
    <mergeCell ref="K48:K49"/>
    <mergeCell ref="P44:P45"/>
    <mergeCell ref="L48:L49"/>
    <mergeCell ref="C33:C34"/>
    <mergeCell ref="K35:L35"/>
    <mergeCell ref="K33:L33"/>
    <mergeCell ref="P40:P41"/>
    <mergeCell ref="G29:H29"/>
    <mergeCell ref="F32:G32"/>
    <mergeCell ref="H33:I33"/>
    <mergeCell ref="P29:P31"/>
    <mergeCell ref="BK56:BK57"/>
    <mergeCell ref="G24:H24"/>
    <mergeCell ref="O33:P33"/>
    <mergeCell ref="W32:X32"/>
    <mergeCell ref="S33:T33"/>
    <mergeCell ref="E5:F5"/>
    <mergeCell ref="G5:H5"/>
    <mergeCell ref="I5:J5"/>
    <mergeCell ref="E6:F6"/>
    <mergeCell ref="G6:H6"/>
    <mergeCell ref="I6:J6"/>
    <mergeCell ref="E9:F9"/>
    <mergeCell ref="G9:H9"/>
    <mergeCell ref="I9:J9"/>
    <mergeCell ref="E10:F10"/>
    <mergeCell ref="G10:H10"/>
    <mergeCell ref="I10:J10"/>
    <mergeCell ref="J14:K14"/>
    <mergeCell ref="V14:W14"/>
    <mergeCell ref="Q10:T10"/>
    <mergeCell ref="Q11:T11"/>
    <mergeCell ref="Q12:T12"/>
    <mergeCell ref="K11:L11"/>
    <mergeCell ref="M11:N11"/>
    <mergeCell ref="BN85:BN86"/>
    <mergeCell ref="BN87:BN89"/>
    <mergeCell ref="E3:F3"/>
    <mergeCell ref="G3:H3"/>
    <mergeCell ref="I3:J3"/>
    <mergeCell ref="E4:F4"/>
    <mergeCell ref="G4:H4"/>
    <mergeCell ref="I4:J4"/>
    <mergeCell ref="Z24:AA24"/>
    <mergeCell ref="Z25:AA25"/>
    <mergeCell ref="AS24:AT24"/>
    <mergeCell ref="AS25:AT25"/>
    <mergeCell ref="G50:H50"/>
    <mergeCell ref="G51:H51"/>
    <mergeCell ref="Z50:AA50"/>
    <mergeCell ref="Z51:AA51"/>
    <mergeCell ref="D29:E29"/>
    <mergeCell ref="D19:E19"/>
    <mergeCell ref="E11:F11"/>
    <mergeCell ref="G11:H11"/>
    <mergeCell ref="I11:J11"/>
    <mergeCell ref="E12:F12"/>
    <mergeCell ref="G12:H12"/>
    <mergeCell ref="I12:J12"/>
    <mergeCell ref="BI29:BJ29"/>
    <mergeCell ref="BK30:BK31"/>
    <mergeCell ref="BB21:BC21"/>
    <mergeCell ref="AY17:AZ17"/>
    <mergeCell ref="AF17:AG17"/>
    <mergeCell ref="BA33:BB33"/>
    <mergeCell ref="AH40:AI40"/>
    <mergeCell ref="BK33:BK34"/>
    <mergeCell ref="BE33:BF33"/>
    <mergeCell ref="AF22:AF23"/>
    <mergeCell ref="AF24:AF26"/>
    <mergeCell ref="AF27:AF28"/>
    <mergeCell ref="AG21:AH21"/>
    <mergeCell ref="AY22:AY23"/>
    <mergeCell ref="AY24:AY26"/>
    <mergeCell ref="AY27:AY28"/>
    <mergeCell ref="AZ21:BA21"/>
    <mergeCell ref="AJ29:AJ31"/>
    <mergeCell ref="BC29:BC31"/>
    <mergeCell ref="BG32:BH32"/>
    <mergeCell ref="BB102:BC102"/>
    <mergeCell ref="AI102:AJ102"/>
    <mergeCell ref="P102:Q102"/>
    <mergeCell ref="M98:M99"/>
    <mergeCell ref="M95:M97"/>
    <mergeCell ref="AF95:AF97"/>
    <mergeCell ref="AF98:AF99"/>
    <mergeCell ref="AY95:AY97"/>
    <mergeCell ref="AY98:AY99"/>
    <mergeCell ref="N102:O102"/>
    <mergeCell ref="AG102:AH102"/>
    <mergeCell ref="AZ102:BA102"/>
    <mergeCell ref="M100:M101"/>
    <mergeCell ref="AF100:AF101"/>
    <mergeCell ref="AY100:AY101"/>
    <mergeCell ref="P96:P97"/>
    <mergeCell ref="AI96:AI97"/>
    <mergeCell ref="BB96:BB97"/>
    <mergeCell ref="AH98:AH99"/>
    <mergeCell ref="O98:O99"/>
    <mergeCell ref="BK85:BK86"/>
    <mergeCell ref="W39:X39"/>
    <mergeCell ref="AP39:AQ39"/>
    <mergeCell ref="W58:X58"/>
    <mergeCell ref="AP58:AQ58"/>
    <mergeCell ref="W65:X65"/>
    <mergeCell ref="AP65:AQ65"/>
    <mergeCell ref="W84:X84"/>
    <mergeCell ref="AP84:AQ84"/>
    <mergeCell ref="AE74:AE75"/>
    <mergeCell ref="BB44:BB45"/>
    <mergeCell ref="AF70:AF71"/>
    <mergeCell ref="AF52:AF53"/>
    <mergeCell ref="AY52:AY53"/>
    <mergeCell ref="BG55:BH55"/>
    <mergeCell ref="BI55:BJ55"/>
    <mergeCell ref="BG81:BH81"/>
    <mergeCell ref="BI81:BJ81"/>
    <mergeCell ref="W82:X82"/>
    <mergeCell ref="AP82:AQ82"/>
    <mergeCell ref="W56:X56"/>
    <mergeCell ref="BC81:BC83"/>
    <mergeCell ref="AI81:AI83"/>
    <mergeCell ref="BB81:BB83"/>
    <mergeCell ref="C59:C60"/>
    <mergeCell ref="C85:C86"/>
    <mergeCell ref="O74:O75"/>
    <mergeCell ref="H59:I59"/>
    <mergeCell ref="S59:T59"/>
    <mergeCell ref="M52:M53"/>
    <mergeCell ref="M70:M71"/>
    <mergeCell ref="D81:E81"/>
    <mergeCell ref="G81:H81"/>
    <mergeCell ref="C82:C83"/>
    <mergeCell ref="K74:K75"/>
    <mergeCell ref="D55:E55"/>
    <mergeCell ref="C56:C57"/>
    <mergeCell ref="K85:L85"/>
    <mergeCell ref="G76:H76"/>
    <mergeCell ref="G77:H77"/>
    <mergeCell ref="G55:H55"/>
    <mergeCell ref="AA40:AB40"/>
    <mergeCell ref="AL40:AM40"/>
    <mergeCell ref="AI26:AI27"/>
    <mergeCell ref="AI44:AI45"/>
    <mergeCell ref="AT33:AU33"/>
    <mergeCell ref="BB26:BB27"/>
    <mergeCell ref="AP56:AQ56"/>
    <mergeCell ref="AD74:AD75"/>
    <mergeCell ref="AW74:AW75"/>
    <mergeCell ref="BB59:BC59"/>
    <mergeCell ref="AD48:AD49"/>
    <mergeCell ref="AD42:AE42"/>
    <mergeCell ref="AJ81:AJ83"/>
    <mergeCell ref="Z76:AA76"/>
    <mergeCell ref="Z77:AA77"/>
    <mergeCell ref="AS76:AT76"/>
    <mergeCell ref="AS77:AT77"/>
    <mergeCell ref="AX74:AX75"/>
    <mergeCell ref="AW87:AX87"/>
    <mergeCell ref="AF60:AF62"/>
    <mergeCell ref="AF63:AF64"/>
    <mergeCell ref="AI85:AI87"/>
    <mergeCell ref="E8:F8"/>
    <mergeCell ref="G8:H8"/>
    <mergeCell ref="I8:J8"/>
    <mergeCell ref="H85:I85"/>
    <mergeCell ref="S85:T85"/>
    <mergeCell ref="AT85:AU85"/>
    <mergeCell ref="BE85:BF85"/>
    <mergeCell ref="O48:O49"/>
    <mergeCell ref="AH48:AH49"/>
    <mergeCell ref="BA48:BA49"/>
    <mergeCell ref="L74:L75"/>
    <mergeCell ref="AH74:AH75"/>
    <mergeCell ref="BA74:BA75"/>
    <mergeCell ref="AY70:AY71"/>
    <mergeCell ref="AT59:AU59"/>
    <mergeCell ref="BE59:BF59"/>
    <mergeCell ref="AA66:AB66"/>
    <mergeCell ref="AL66:AM66"/>
    <mergeCell ref="P78:P79"/>
    <mergeCell ref="AI78:AI79"/>
    <mergeCell ref="BB78:BB79"/>
    <mergeCell ref="K61:L61"/>
    <mergeCell ref="AD68:AE68"/>
    <mergeCell ref="AX61:AY61"/>
    <mergeCell ref="BB13:BV14"/>
    <mergeCell ref="BL72:BL73"/>
    <mergeCell ref="BL98:BL99"/>
    <mergeCell ref="B2:BX2"/>
    <mergeCell ref="U4:V4"/>
    <mergeCell ref="W4:X4"/>
    <mergeCell ref="Q4:T4"/>
    <mergeCell ref="Q5:T5"/>
    <mergeCell ref="Q6:T6"/>
    <mergeCell ref="Q7:T7"/>
    <mergeCell ref="Q8:T8"/>
    <mergeCell ref="Q9:T9"/>
    <mergeCell ref="U5:V5"/>
    <mergeCell ref="W5:X5"/>
    <mergeCell ref="U6:V6"/>
    <mergeCell ref="W6:X6"/>
    <mergeCell ref="U7:V7"/>
    <mergeCell ref="W7:X7"/>
    <mergeCell ref="U8:V8"/>
    <mergeCell ref="W8:X8"/>
    <mergeCell ref="U9:V9"/>
    <mergeCell ref="E7:F7"/>
    <mergeCell ref="G7:H7"/>
    <mergeCell ref="I7:J7"/>
  </mergeCells>
  <printOptions horizontalCentered="1" verticalCentered="1"/>
  <pageMargins left="0.11811023622047245" right="0.11811023622047245" top="0.35433070866141736" bottom="0.35433070866141736" header="0" footer="0"/>
  <pageSetup paperSize="8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B1:X71"/>
  <sheetViews>
    <sheetView showGridLines="0" zoomScaleNormal="100" workbookViewId="0">
      <selection activeCell="AC11" sqref="AC11"/>
    </sheetView>
  </sheetViews>
  <sheetFormatPr defaultColWidth="8.85546875" defaultRowHeight="11.25" x14ac:dyDescent="0.25"/>
  <cols>
    <col min="1" max="794" width="2.7109375" style="57" customWidth="1"/>
    <col min="795" max="16384" width="8.85546875" style="57"/>
  </cols>
  <sheetData>
    <row r="1" spans="2:24" ht="12" thickBot="1" x14ac:dyDescent="0.3"/>
    <row r="2" spans="2:24" ht="31.9" customHeight="1" x14ac:dyDescent="0.25">
      <c r="B2" s="118" t="s">
        <v>32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2:24" s="82" customFormat="1" ht="10.15" customHeight="1" x14ac:dyDescent="0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2:24" x14ac:dyDescent="0.25">
      <c r="B4" s="72"/>
      <c r="C4" s="111" t="s">
        <v>35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73"/>
    </row>
    <row r="5" spans="2:24" x14ac:dyDescent="0.25">
      <c r="B5" s="7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73"/>
    </row>
    <row r="6" spans="2:24" x14ac:dyDescent="0.25">
      <c r="B6" s="7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73"/>
    </row>
    <row r="7" spans="2:24" x14ac:dyDescent="0.25">
      <c r="B7" s="72"/>
      <c r="C7" s="68"/>
      <c r="D7" s="68"/>
      <c r="E7" s="68"/>
      <c r="F7" s="77" t="s">
        <v>31</v>
      </c>
      <c r="G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73"/>
    </row>
    <row r="8" spans="2:24" x14ac:dyDescent="0.25">
      <c r="B8" s="72"/>
      <c r="C8" s="68"/>
      <c r="D8" s="68"/>
      <c r="E8" s="68"/>
      <c r="F8" s="77"/>
      <c r="I8" s="68"/>
      <c r="J8" s="68"/>
      <c r="K8" s="68"/>
      <c r="L8" s="68"/>
      <c r="M8" s="68"/>
      <c r="O8" s="68"/>
      <c r="P8" s="68"/>
      <c r="Q8" s="68"/>
      <c r="R8" s="68"/>
      <c r="S8" s="68"/>
      <c r="U8" s="68"/>
      <c r="V8" s="68"/>
      <c r="W8" s="68"/>
      <c r="X8" s="73"/>
    </row>
    <row r="9" spans="2:24" x14ac:dyDescent="0.25">
      <c r="B9" s="72"/>
      <c r="D9" s="68"/>
      <c r="E9" s="68"/>
      <c r="F9" s="68"/>
      <c r="G9" s="68"/>
      <c r="H9" s="68"/>
      <c r="I9" s="68"/>
      <c r="J9" s="68" t="s">
        <v>28</v>
      </c>
      <c r="K9" s="68"/>
      <c r="L9" s="68"/>
      <c r="M9" s="68"/>
      <c r="N9" s="68"/>
      <c r="O9" s="68"/>
      <c r="P9" s="68"/>
      <c r="Q9" s="68"/>
      <c r="R9" s="68"/>
      <c r="S9" s="68"/>
      <c r="T9" s="68" t="s">
        <v>29</v>
      </c>
      <c r="U9" s="68"/>
      <c r="V9" s="68"/>
      <c r="W9" s="69"/>
      <c r="X9" s="73"/>
    </row>
    <row r="10" spans="2:24" x14ac:dyDescent="0.25">
      <c r="B10" s="7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73"/>
    </row>
    <row r="11" spans="2:24" x14ac:dyDescent="0.25">
      <c r="B11" s="72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73"/>
    </row>
    <row r="12" spans="2:24" x14ac:dyDescent="0.25">
      <c r="B12" s="72"/>
      <c r="C12" s="68"/>
      <c r="D12" s="68"/>
      <c r="E12" s="68"/>
      <c r="F12" s="71"/>
      <c r="G12" s="58"/>
      <c r="H12" s="58"/>
      <c r="I12" s="58"/>
      <c r="J12" s="58"/>
      <c r="K12" s="58"/>
      <c r="L12" s="58"/>
      <c r="M12" s="58"/>
      <c r="N12" s="58"/>
      <c r="O12" s="58"/>
      <c r="P12" s="71"/>
      <c r="Q12" s="58"/>
      <c r="R12" s="58"/>
      <c r="S12" s="58"/>
      <c r="T12" s="58"/>
      <c r="U12" s="58"/>
      <c r="V12" s="58"/>
      <c r="W12" s="69"/>
      <c r="X12" s="73"/>
    </row>
    <row r="13" spans="2:24" x14ac:dyDescent="0.25">
      <c r="B13" s="72"/>
      <c r="C13" s="68"/>
      <c r="D13" s="68"/>
      <c r="E13" s="68"/>
      <c r="F13" s="59"/>
      <c r="G13" s="67"/>
      <c r="H13" s="67"/>
      <c r="I13" s="67"/>
      <c r="J13" s="67"/>
      <c r="K13" s="67"/>
      <c r="L13" s="67"/>
      <c r="M13" s="67"/>
      <c r="N13" s="67"/>
      <c r="O13" s="67"/>
      <c r="P13" s="59"/>
      <c r="Q13" s="67"/>
      <c r="R13" s="67"/>
      <c r="S13" s="67"/>
      <c r="T13" s="67"/>
      <c r="U13" s="67"/>
      <c r="V13" s="67"/>
      <c r="W13" s="69"/>
      <c r="X13" s="73"/>
    </row>
    <row r="14" spans="2:24" x14ac:dyDescent="0.25">
      <c r="B14" s="72"/>
      <c r="C14" s="68"/>
      <c r="D14" s="68"/>
      <c r="E14" s="68"/>
      <c r="F14" s="59"/>
      <c r="G14" s="67"/>
      <c r="H14" s="67"/>
      <c r="I14" s="67"/>
      <c r="J14" s="67"/>
      <c r="K14" s="67"/>
      <c r="L14" s="67"/>
      <c r="M14" s="67"/>
      <c r="N14" s="67"/>
      <c r="O14" s="67"/>
      <c r="P14" s="59"/>
      <c r="Q14" s="67"/>
      <c r="R14" s="67"/>
      <c r="S14" s="67"/>
      <c r="T14" s="67"/>
      <c r="U14" s="67"/>
      <c r="V14" s="67"/>
      <c r="W14" s="69"/>
      <c r="X14" s="73"/>
    </row>
    <row r="15" spans="2:24" x14ac:dyDescent="0.25">
      <c r="B15" s="72"/>
      <c r="C15" s="68"/>
      <c r="D15" s="68"/>
      <c r="E15" s="68"/>
      <c r="F15" s="59"/>
      <c r="G15" s="67"/>
      <c r="H15" s="67"/>
      <c r="I15" s="67"/>
      <c r="J15" s="67"/>
      <c r="K15" s="67"/>
      <c r="L15" s="67"/>
      <c r="M15" s="67"/>
      <c r="N15" s="67"/>
      <c r="O15" s="67"/>
      <c r="P15" s="59"/>
      <c r="Q15" s="67"/>
      <c r="R15" s="67"/>
      <c r="S15" s="67"/>
      <c r="T15" s="67"/>
      <c r="U15" s="67"/>
      <c r="V15" s="67"/>
      <c r="W15" s="69"/>
      <c r="X15" s="73"/>
    </row>
    <row r="16" spans="2:24" x14ac:dyDescent="0.25">
      <c r="B16" s="72"/>
      <c r="C16" s="68"/>
      <c r="D16" s="68"/>
      <c r="E16" s="68"/>
      <c r="F16" s="59"/>
      <c r="G16" s="67"/>
      <c r="H16" s="67"/>
      <c r="I16" s="67"/>
      <c r="J16" s="67"/>
      <c r="K16" s="67"/>
      <c r="L16" s="67"/>
      <c r="M16" s="67"/>
      <c r="N16" s="67"/>
      <c r="O16" s="67"/>
      <c r="P16" s="59"/>
      <c r="Q16" s="67"/>
      <c r="R16" s="67"/>
      <c r="S16" s="67"/>
      <c r="T16" s="67"/>
      <c r="U16" s="67"/>
      <c r="V16" s="67"/>
      <c r="W16" s="69"/>
      <c r="X16" s="73"/>
    </row>
    <row r="17" spans="2:24" x14ac:dyDescent="0.25">
      <c r="B17" s="72"/>
      <c r="C17" s="68"/>
      <c r="D17" s="68"/>
      <c r="E17" s="68"/>
      <c r="F17" s="59"/>
      <c r="G17" s="67"/>
      <c r="H17" s="67"/>
      <c r="I17" s="67"/>
      <c r="J17" s="67"/>
      <c r="K17" s="67"/>
      <c r="L17" s="67"/>
      <c r="M17" s="67"/>
      <c r="N17" s="67"/>
      <c r="O17" s="67"/>
      <c r="P17" s="59"/>
      <c r="Q17" s="67"/>
      <c r="R17" s="67"/>
      <c r="S17" s="67"/>
      <c r="T17" s="67"/>
      <c r="U17" s="67"/>
      <c r="V17" s="67"/>
      <c r="W17" s="69"/>
      <c r="X17" s="73"/>
    </row>
    <row r="18" spans="2:24" x14ac:dyDescent="0.25">
      <c r="B18" s="72"/>
      <c r="C18" s="68"/>
      <c r="D18" s="68"/>
      <c r="E18" s="68"/>
      <c r="F18" s="59"/>
      <c r="G18" s="67"/>
      <c r="H18" s="67"/>
      <c r="I18" s="67"/>
      <c r="J18" s="67"/>
      <c r="K18" s="67"/>
      <c r="L18" s="67"/>
      <c r="M18" s="67"/>
      <c r="N18" s="67"/>
      <c r="O18" s="67"/>
      <c r="P18" s="59"/>
      <c r="Q18" s="67"/>
      <c r="R18" s="67"/>
      <c r="S18" s="67"/>
      <c r="T18" s="67"/>
      <c r="U18" s="67"/>
      <c r="V18" s="67"/>
      <c r="W18" s="69"/>
      <c r="X18" s="73"/>
    </row>
    <row r="19" spans="2:24" x14ac:dyDescent="0.25">
      <c r="B19" s="72"/>
      <c r="C19" s="68" t="s">
        <v>33</v>
      </c>
      <c r="D19" s="68"/>
      <c r="E19" s="68"/>
      <c r="F19" s="59"/>
      <c r="G19" s="67"/>
      <c r="H19" s="67"/>
      <c r="I19" s="67"/>
      <c r="J19" s="67"/>
      <c r="K19" s="67"/>
      <c r="L19" s="67"/>
      <c r="M19" s="67"/>
      <c r="N19" s="67"/>
      <c r="O19" s="67"/>
      <c r="P19" s="59"/>
      <c r="Q19" s="67"/>
      <c r="R19" s="67"/>
      <c r="S19" s="67"/>
      <c r="T19" s="67"/>
      <c r="U19" s="67"/>
      <c r="V19" s="67"/>
      <c r="W19" s="69"/>
      <c r="X19" s="73"/>
    </row>
    <row r="20" spans="2:24" x14ac:dyDescent="0.25">
      <c r="B20" s="72"/>
      <c r="C20" s="68"/>
      <c r="D20" s="68"/>
      <c r="E20" s="68"/>
      <c r="F20" s="59"/>
      <c r="G20" s="67"/>
      <c r="H20" s="67"/>
      <c r="I20" s="67"/>
      <c r="J20" s="67"/>
      <c r="K20" s="67"/>
      <c r="L20" s="67"/>
      <c r="M20" s="67"/>
      <c r="N20" s="67"/>
      <c r="O20" s="67"/>
      <c r="P20" s="59"/>
      <c r="Q20" s="67"/>
      <c r="R20" s="67"/>
      <c r="S20" s="67"/>
      <c r="T20" s="67"/>
      <c r="U20" s="67"/>
      <c r="V20" s="67"/>
      <c r="W20" s="69"/>
      <c r="X20" s="73"/>
    </row>
    <row r="21" spans="2:24" x14ac:dyDescent="0.25">
      <c r="B21" s="72"/>
      <c r="C21" s="68"/>
      <c r="D21" s="68"/>
      <c r="E21" s="68"/>
      <c r="F21" s="59"/>
      <c r="G21" s="67"/>
      <c r="H21" s="67"/>
      <c r="I21" s="67"/>
      <c r="J21" s="67"/>
      <c r="K21" s="67"/>
      <c r="L21" s="67"/>
      <c r="M21" s="67"/>
      <c r="N21" s="67"/>
      <c r="O21" s="67"/>
      <c r="P21" s="59"/>
      <c r="Q21" s="67"/>
      <c r="R21" s="67"/>
      <c r="S21" s="67"/>
      <c r="T21" s="67"/>
      <c r="U21" s="67"/>
      <c r="V21" s="67"/>
      <c r="W21" s="69"/>
      <c r="X21" s="73"/>
    </row>
    <row r="22" spans="2:24" x14ac:dyDescent="0.25">
      <c r="B22" s="72"/>
      <c r="C22" s="68"/>
      <c r="D22" s="68"/>
      <c r="E22" s="68"/>
      <c r="F22" s="59"/>
      <c r="G22" s="67"/>
      <c r="H22" s="67"/>
      <c r="I22" s="67"/>
      <c r="J22" s="67"/>
      <c r="K22" s="67"/>
      <c r="L22" s="67"/>
      <c r="M22" s="67"/>
      <c r="N22" s="67"/>
      <c r="O22" s="67"/>
      <c r="P22" s="59"/>
      <c r="Q22" s="67"/>
      <c r="R22" s="67"/>
      <c r="S22" s="67"/>
      <c r="T22" s="67"/>
      <c r="U22" s="67"/>
      <c r="V22" s="67"/>
      <c r="W22" s="69"/>
      <c r="X22" s="73"/>
    </row>
    <row r="23" spans="2:24" x14ac:dyDescent="0.25">
      <c r="B23" s="72"/>
      <c r="C23" s="68"/>
      <c r="D23" s="68"/>
      <c r="E23" s="68"/>
      <c r="F23" s="59"/>
      <c r="G23" s="67"/>
      <c r="H23" s="67"/>
      <c r="I23" s="67"/>
      <c r="J23" s="67"/>
      <c r="K23" s="67"/>
      <c r="L23" s="67"/>
      <c r="M23" s="67"/>
      <c r="N23" s="67"/>
      <c r="O23" s="67"/>
      <c r="P23" s="59"/>
      <c r="Q23" s="67"/>
      <c r="R23" s="67"/>
      <c r="S23" s="67"/>
      <c r="T23" s="67"/>
      <c r="U23" s="67"/>
      <c r="V23" s="67"/>
      <c r="W23" s="69"/>
      <c r="X23" s="73"/>
    </row>
    <row r="24" spans="2:24" x14ac:dyDescent="0.25">
      <c r="B24" s="72"/>
      <c r="C24" s="68"/>
      <c r="D24" s="68"/>
      <c r="E24" s="68"/>
      <c r="F24" s="59"/>
      <c r="G24" s="67"/>
      <c r="H24" s="67"/>
      <c r="I24" s="67"/>
      <c r="J24" s="67"/>
      <c r="K24" s="67"/>
      <c r="L24" s="67"/>
      <c r="M24" s="67"/>
      <c r="N24" s="67"/>
      <c r="O24" s="67"/>
      <c r="P24" s="59"/>
      <c r="Q24" s="67"/>
      <c r="R24" s="67"/>
      <c r="S24" s="67"/>
      <c r="T24" s="67"/>
      <c r="U24" s="67"/>
      <c r="V24" s="67"/>
      <c r="W24" s="69"/>
      <c r="X24" s="73"/>
    </row>
    <row r="25" spans="2:24" x14ac:dyDescent="0.25">
      <c r="B25" s="72"/>
      <c r="C25" s="68"/>
      <c r="D25" s="68"/>
      <c r="E25" s="68"/>
      <c r="F25" s="59"/>
      <c r="G25" s="67"/>
      <c r="H25" s="67"/>
      <c r="I25" s="67"/>
      <c r="J25" s="67"/>
      <c r="K25" s="67"/>
      <c r="L25" s="67"/>
      <c r="M25" s="67"/>
      <c r="N25" s="67"/>
      <c r="O25" s="67"/>
      <c r="P25" s="59"/>
      <c r="Q25" s="67"/>
      <c r="R25" s="67"/>
      <c r="S25" s="67"/>
      <c r="T25" s="67"/>
      <c r="U25" s="67"/>
      <c r="V25" s="67"/>
      <c r="W25" s="69"/>
      <c r="X25" s="73"/>
    </row>
    <row r="26" spans="2:24" x14ac:dyDescent="0.25">
      <c r="B26" s="72"/>
      <c r="C26" s="68"/>
      <c r="D26" s="68"/>
      <c r="E26" s="68"/>
      <c r="F26" s="71"/>
      <c r="G26" s="58"/>
      <c r="H26" s="58"/>
      <c r="I26" s="58"/>
      <c r="J26" s="58"/>
      <c r="K26" s="58"/>
      <c r="L26" s="58"/>
      <c r="M26" s="58"/>
      <c r="N26" s="58"/>
      <c r="O26" s="58"/>
      <c r="P26" s="71"/>
      <c r="Q26" s="58"/>
      <c r="R26" s="58"/>
      <c r="S26" s="58"/>
      <c r="T26" s="58"/>
      <c r="U26" s="58"/>
      <c r="V26" s="58"/>
      <c r="W26" s="69"/>
      <c r="X26" s="73"/>
    </row>
    <row r="27" spans="2:24" x14ac:dyDescent="0.25">
      <c r="B27" s="72"/>
      <c r="C27" s="68"/>
      <c r="D27" s="68"/>
      <c r="E27" s="68"/>
      <c r="F27" s="59"/>
      <c r="G27" s="67"/>
      <c r="H27" s="67"/>
      <c r="I27" s="67"/>
      <c r="J27" s="67"/>
      <c r="K27" s="67"/>
      <c r="L27" s="67"/>
      <c r="M27" s="67"/>
      <c r="N27" s="67"/>
      <c r="O27" s="67"/>
      <c r="P27" s="59"/>
      <c r="Q27" s="67"/>
      <c r="R27" s="67"/>
      <c r="S27" s="67"/>
      <c r="T27" s="67"/>
      <c r="U27" s="67"/>
      <c r="V27" s="67"/>
      <c r="W27" s="69"/>
      <c r="X27" s="73"/>
    </row>
    <row r="28" spans="2:24" x14ac:dyDescent="0.25">
      <c r="B28" s="72"/>
      <c r="C28" s="68"/>
      <c r="D28" s="68"/>
      <c r="E28" s="68"/>
      <c r="F28" s="59"/>
      <c r="G28" s="67"/>
      <c r="H28" s="67"/>
      <c r="I28" s="67"/>
      <c r="J28" s="67"/>
      <c r="K28" s="67"/>
      <c r="L28" s="67"/>
      <c r="M28" s="67"/>
      <c r="N28" s="67"/>
      <c r="O28" s="67"/>
      <c r="P28" s="59"/>
      <c r="Q28" s="67"/>
      <c r="R28" s="67"/>
      <c r="S28" s="67"/>
      <c r="T28" s="67"/>
      <c r="U28" s="67"/>
      <c r="V28" s="67"/>
      <c r="W28" s="69"/>
      <c r="X28" s="73"/>
    </row>
    <row r="29" spans="2:24" x14ac:dyDescent="0.25">
      <c r="B29" s="72"/>
      <c r="C29" s="68"/>
      <c r="D29" s="68"/>
      <c r="E29" s="68"/>
      <c r="F29" s="59"/>
      <c r="G29" s="67"/>
      <c r="H29" s="67"/>
      <c r="I29" s="67"/>
      <c r="J29" s="67"/>
      <c r="K29" s="67"/>
      <c r="L29" s="67"/>
      <c r="M29" s="67"/>
      <c r="N29" s="67"/>
      <c r="O29" s="67"/>
      <c r="P29" s="59"/>
      <c r="Q29" s="67"/>
      <c r="R29" s="67"/>
      <c r="S29" s="67"/>
      <c r="T29" s="67"/>
      <c r="U29" s="67"/>
      <c r="V29" s="67"/>
      <c r="W29" s="69"/>
      <c r="X29" s="73"/>
    </row>
    <row r="30" spans="2:24" x14ac:dyDescent="0.25">
      <c r="B30" s="72"/>
      <c r="C30" s="68" t="s">
        <v>34</v>
      </c>
      <c r="D30" s="68"/>
      <c r="E30" s="68"/>
      <c r="F30" s="59"/>
      <c r="G30" s="67"/>
      <c r="H30" s="67"/>
      <c r="I30" s="67"/>
      <c r="J30" s="67"/>
      <c r="K30" s="67"/>
      <c r="L30" s="67"/>
      <c r="M30" s="67"/>
      <c r="N30" s="67"/>
      <c r="O30" s="67"/>
      <c r="P30" s="59"/>
      <c r="Q30" s="67"/>
      <c r="R30" s="67"/>
      <c r="S30" s="67"/>
      <c r="T30" s="67"/>
      <c r="U30" s="67"/>
      <c r="V30" s="67"/>
      <c r="W30" s="69"/>
      <c r="X30" s="73"/>
    </row>
    <row r="31" spans="2:24" x14ac:dyDescent="0.25">
      <c r="B31" s="72"/>
      <c r="C31" s="68"/>
      <c r="D31" s="68"/>
      <c r="E31" s="68"/>
      <c r="F31" s="59"/>
      <c r="G31" s="67"/>
      <c r="H31" s="67"/>
      <c r="I31" s="67"/>
      <c r="J31" s="67"/>
      <c r="K31" s="67"/>
      <c r="L31" s="67"/>
      <c r="M31" s="67"/>
      <c r="N31" s="67"/>
      <c r="O31" s="67"/>
      <c r="P31" s="59"/>
      <c r="Q31" s="67"/>
      <c r="R31" s="67"/>
      <c r="S31" s="67"/>
      <c r="T31" s="67"/>
      <c r="U31" s="67"/>
      <c r="V31" s="67"/>
      <c r="W31" s="69"/>
      <c r="X31" s="73"/>
    </row>
    <row r="32" spans="2:24" x14ac:dyDescent="0.25">
      <c r="B32" s="72"/>
      <c r="C32" s="68"/>
      <c r="D32" s="68"/>
      <c r="E32" s="68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1"/>
      <c r="Q32" s="62"/>
      <c r="R32" s="62"/>
      <c r="S32" s="62"/>
      <c r="T32" s="62"/>
      <c r="U32" s="62"/>
      <c r="V32" s="62"/>
      <c r="W32" s="70"/>
      <c r="X32" s="73"/>
    </row>
    <row r="33" spans="2:24" x14ac:dyDescent="0.25">
      <c r="B33" s="72"/>
      <c r="C33" s="78"/>
      <c r="D33" s="78"/>
      <c r="E33" s="7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73"/>
    </row>
    <row r="34" spans="2:24" x14ac:dyDescent="0.25">
      <c r="B34" s="7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3"/>
    </row>
    <row r="35" spans="2:24" x14ac:dyDescent="0.25">
      <c r="B35" s="72"/>
      <c r="C35" s="68"/>
      <c r="D35" s="68"/>
      <c r="E35" s="68"/>
      <c r="F35" s="77" t="s">
        <v>30</v>
      </c>
      <c r="G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3"/>
    </row>
    <row r="36" spans="2:24" x14ac:dyDescent="0.25">
      <c r="B36" s="72"/>
      <c r="C36" s="68"/>
      <c r="S36" s="68"/>
      <c r="T36" s="68"/>
      <c r="U36" s="68"/>
      <c r="V36" s="68"/>
      <c r="W36" s="68"/>
      <c r="X36" s="73"/>
    </row>
    <row r="37" spans="2:24" x14ac:dyDescent="0.25">
      <c r="B37" s="72"/>
      <c r="C37" s="68"/>
      <c r="D37" s="68"/>
      <c r="E37" s="68"/>
      <c r="F37" s="68"/>
      <c r="G37" s="68"/>
      <c r="H37" s="68"/>
      <c r="I37" s="68"/>
      <c r="J37" s="68"/>
      <c r="K37" s="68" t="s">
        <v>28</v>
      </c>
      <c r="L37" s="68"/>
      <c r="M37" s="68"/>
      <c r="N37" s="68"/>
      <c r="O37" s="68"/>
      <c r="P37" s="68"/>
      <c r="Q37" s="68"/>
      <c r="R37" s="68"/>
      <c r="S37" s="68"/>
      <c r="T37" s="68" t="s">
        <v>29</v>
      </c>
      <c r="U37" s="68"/>
      <c r="V37" s="68"/>
      <c r="W37" s="69"/>
      <c r="X37" s="73"/>
    </row>
    <row r="38" spans="2:24" x14ac:dyDescent="0.25">
      <c r="B38" s="72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3"/>
    </row>
    <row r="39" spans="2:24" x14ac:dyDescent="0.25">
      <c r="B39" s="72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73"/>
    </row>
    <row r="40" spans="2:24" x14ac:dyDescent="0.25">
      <c r="B40" s="72"/>
      <c r="C40" s="68"/>
      <c r="D40" s="68"/>
      <c r="E40" s="68"/>
      <c r="F40" s="71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58"/>
      <c r="R40" s="58"/>
      <c r="S40" s="58"/>
      <c r="T40" s="58"/>
      <c r="U40" s="58"/>
      <c r="V40" s="64"/>
      <c r="W40" s="68"/>
      <c r="X40" s="73"/>
    </row>
    <row r="41" spans="2:24" x14ac:dyDescent="0.25">
      <c r="B41" s="72"/>
      <c r="C41" s="68"/>
      <c r="D41" s="68"/>
      <c r="E41" s="68"/>
      <c r="F41" s="59"/>
      <c r="G41" s="67"/>
      <c r="H41" s="67"/>
      <c r="I41" s="67"/>
      <c r="J41" s="67"/>
      <c r="K41" s="67"/>
      <c r="L41" s="67"/>
      <c r="M41" s="67"/>
      <c r="N41" s="67"/>
      <c r="O41" s="67"/>
      <c r="P41" s="59"/>
      <c r="Q41" s="67"/>
      <c r="R41" s="67"/>
      <c r="S41" s="67"/>
      <c r="T41" s="67"/>
      <c r="U41" s="67"/>
      <c r="V41" s="65"/>
      <c r="W41" s="68"/>
      <c r="X41" s="73"/>
    </row>
    <row r="42" spans="2:24" x14ac:dyDescent="0.25">
      <c r="B42" s="72"/>
      <c r="C42" s="68"/>
      <c r="D42" s="68"/>
      <c r="E42" s="68"/>
      <c r="F42" s="59"/>
      <c r="G42" s="67"/>
      <c r="H42" s="67"/>
      <c r="I42" s="67"/>
      <c r="J42" s="67"/>
      <c r="K42" s="67"/>
      <c r="L42" s="67"/>
      <c r="M42" s="67"/>
      <c r="N42" s="67"/>
      <c r="O42" s="67"/>
      <c r="P42" s="59"/>
      <c r="Q42" s="67"/>
      <c r="R42" s="67"/>
      <c r="S42" s="67"/>
      <c r="T42" s="67"/>
      <c r="U42" s="67"/>
      <c r="V42" s="65"/>
      <c r="W42" s="68"/>
      <c r="X42" s="73"/>
    </row>
    <row r="43" spans="2:24" x14ac:dyDescent="0.25">
      <c r="B43" s="72"/>
      <c r="C43" s="68"/>
      <c r="D43" s="68"/>
      <c r="E43" s="68"/>
      <c r="F43" s="59"/>
      <c r="G43" s="67"/>
      <c r="H43" s="67"/>
      <c r="I43" s="67"/>
      <c r="J43" s="67"/>
      <c r="K43" s="67"/>
      <c r="L43" s="67"/>
      <c r="M43" s="67"/>
      <c r="N43" s="67"/>
      <c r="O43" s="67"/>
      <c r="P43" s="59"/>
      <c r="Q43" s="67"/>
      <c r="R43" s="67"/>
      <c r="S43" s="67"/>
      <c r="T43" s="67"/>
      <c r="U43" s="67"/>
      <c r="V43" s="65"/>
      <c r="W43" s="68"/>
      <c r="X43" s="73"/>
    </row>
    <row r="44" spans="2:24" x14ac:dyDescent="0.25">
      <c r="B44" s="72"/>
      <c r="C44" s="68"/>
      <c r="D44" s="68"/>
      <c r="E44" s="68"/>
      <c r="F44" s="59"/>
      <c r="G44" s="67"/>
      <c r="H44" s="67"/>
      <c r="I44" s="67"/>
      <c r="J44" s="67"/>
      <c r="K44" s="67"/>
      <c r="L44" s="67"/>
      <c r="M44" s="67"/>
      <c r="N44" s="67"/>
      <c r="O44" s="67"/>
      <c r="P44" s="59"/>
      <c r="Q44" s="67"/>
      <c r="R44" s="67"/>
      <c r="S44" s="67"/>
      <c r="T44" s="67"/>
      <c r="U44" s="67"/>
      <c r="V44" s="65"/>
      <c r="W44" s="68"/>
      <c r="X44" s="73"/>
    </row>
    <row r="45" spans="2:24" x14ac:dyDescent="0.25">
      <c r="B45" s="72"/>
      <c r="C45" s="68"/>
      <c r="D45" s="68"/>
      <c r="E45" s="68"/>
      <c r="F45" s="59"/>
      <c r="G45" s="67"/>
      <c r="H45" s="67"/>
      <c r="I45" s="67"/>
      <c r="J45" s="67"/>
      <c r="K45" s="67"/>
      <c r="L45" s="67"/>
      <c r="M45" s="67"/>
      <c r="N45" s="67"/>
      <c r="O45" s="67"/>
      <c r="P45" s="59"/>
      <c r="Q45" s="67"/>
      <c r="R45" s="67"/>
      <c r="S45" s="67"/>
      <c r="T45" s="67"/>
      <c r="U45" s="67"/>
      <c r="V45" s="65"/>
      <c r="W45" s="68"/>
      <c r="X45" s="73"/>
    </row>
    <row r="46" spans="2:24" x14ac:dyDescent="0.25">
      <c r="B46" s="72"/>
      <c r="C46" s="68"/>
      <c r="D46" s="68"/>
      <c r="E46" s="68"/>
      <c r="F46" s="59"/>
      <c r="G46" s="67"/>
      <c r="H46" s="67"/>
      <c r="I46" s="67"/>
      <c r="J46" s="67"/>
      <c r="K46" s="67"/>
      <c r="L46" s="67"/>
      <c r="M46" s="67"/>
      <c r="N46" s="67"/>
      <c r="O46" s="67"/>
      <c r="P46" s="59"/>
      <c r="Q46" s="67"/>
      <c r="R46" s="67"/>
      <c r="S46" s="67"/>
      <c r="T46" s="67"/>
      <c r="U46" s="67"/>
      <c r="V46" s="65"/>
      <c r="W46" s="68"/>
      <c r="X46" s="73"/>
    </row>
    <row r="47" spans="2:24" x14ac:dyDescent="0.25">
      <c r="B47" s="72"/>
      <c r="C47" s="68"/>
      <c r="D47" s="68"/>
      <c r="E47" s="68"/>
      <c r="F47" s="59"/>
      <c r="G47" s="67"/>
      <c r="H47" s="67"/>
      <c r="I47" s="67"/>
      <c r="J47" s="67"/>
      <c r="K47" s="67"/>
      <c r="L47" s="67"/>
      <c r="M47" s="67"/>
      <c r="N47" s="67"/>
      <c r="O47" s="67"/>
      <c r="P47" s="59"/>
      <c r="Q47" s="67"/>
      <c r="R47" s="67"/>
      <c r="S47" s="67"/>
      <c r="T47" s="67"/>
      <c r="U47" s="67"/>
      <c r="V47" s="65"/>
      <c r="W47" s="68"/>
      <c r="X47" s="73"/>
    </row>
    <row r="48" spans="2:24" x14ac:dyDescent="0.25">
      <c r="B48" s="72"/>
      <c r="C48" s="68"/>
      <c r="D48" s="68"/>
      <c r="E48" s="68"/>
      <c r="F48" s="59"/>
      <c r="G48" s="67"/>
      <c r="H48" s="67"/>
      <c r="I48" s="67"/>
      <c r="J48" s="67"/>
      <c r="K48" s="67"/>
      <c r="L48" s="67"/>
      <c r="M48" s="67"/>
      <c r="N48" s="67"/>
      <c r="O48" s="67"/>
      <c r="P48" s="59"/>
      <c r="Q48" s="67"/>
      <c r="R48" s="67"/>
      <c r="S48" s="67"/>
      <c r="T48" s="67"/>
      <c r="U48" s="67"/>
      <c r="V48" s="65"/>
      <c r="W48" s="68"/>
      <c r="X48" s="73"/>
    </row>
    <row r="49" spans="2:24" x14ac:dyDescent="0.25">
      <c r="B49" s="72"/>
      <c r="C49" s="68"/>
      <c r="D49" s="68"/>
      <c r="E49" s="68"/>
      <c r="F49" s="59"/>
      <c r="G49" s="67"/>
      <c r="H49" s="67"/>
      <c r="I49" s="67"/>
      <c r="J49" s="67"/>
      <c r="K49" s="67"/>
      <c r="L49" s="67"/>
      <c r="M49" s="67"/>
      <c r="N49" s="67"/>
      <c r="O49" s="67"/>
      <c r="P49" s="59"/>
      <c r="Q49" s="67"/>
      <c r="R49" s="67"/>
      <c r="S49" s="67"/>
      <c r="T49" s="67"/>
      <c r="U49" s="67"/>
      <c r="V49" s="65"/>
      <c r="W49" s="68"/>
      <c r="X49" s="73"/>
    </row>
    <row r="50" spans="2:24" x14ac:dyDescent="0.25">
      <c r="B50" s="72"/>
      <c r="C50" s="68"/>
      <c r="D50" s="68"/>
      <c r="E50" s="68"/>
      <c r="F50" s="59"/>
      <c r="G50" s="67"/>
      <c r="H50" s="67"/>
      <c r="I50" s="67"/>
      <c r="J50" s="67"/>
      <c r="K50" s="67"/>
      <c r="L50" s="67"/>
      <c r="M50" s="67"/>
      <c r="N50" s="67"/>
      <c r="O50" s="67"/>
      <c r="P50" s="59"/>
      <c r="Q50" s="67"/>
      <c r="R50" s="67"/>
      <c r="S50" s="67"/>
      <c r="T50" s="67"/>
      <c r="U50" s="67"/>
      <c r="V50" s="65"/>
      <c r="W50" s="68"/>
      <c r="X50" s="73"/>
    </row>
    <row r="51" spans="2:24" x14ac:dyDescent="0.25">
      <c r="B51" s="72"/>
      <c r="C51" s="68"/>
      <c r="D51" s="68"/>
      <c r="E51" s="68"/>
      <c r="F51" s="59"/>
      <c r="G51" s="67"/>
      <c r="H51" s="67"/>
      <c r="I51" s="67"/>
      <c r="J51" s="67"/>
      <c r="K51" s="67"/>
      <c r="L51" s="67"/>
      <c r="M51" s="67"/>
      <c r="N51" s="67"/>
      <c r="O51" s="67"/>
      <c r="P51" s="59"/>
      <c r="Q51" s="67"/>
      <c r="R51" s="67"/>
      <c r="S51" s="67"/>
      <c r="T51" s="67"/>
      <c r="U51" s="67"/>
      <c r="V51" s="65"/>
      <c r="W51" s="68"/>
      <c r="X51" s="73"/>
    </row>
    <row r="52" spans="2:24" x14ac:dyDescent="0.25">
      <c r="B52" s="72"/>
      <c r="C52" s="68" t="s">
        <v>33</v>
      </c>
      <c r="D52" s="68"/>
      <c r="E52" s="68"/>
      <c r="F52" s="59"/>
      <c r="G52" s="67"/>
      <c r="H52" s="67"/>
      <c r="I52" s="67"/>
      <c r="J52" s="67"/>
      <c r="K52" s="67"/>
      <c r="L52" s="67"/>
      <c r="M52" s="67"/>
      <c r="N52" s="67"/>
      <c r="O52" s="67"/>
      <c r="P52" s="59"/>
      <c r="Q52" s="67"/>
      <c r="R52" s="67"/>
      <c r="S52" s="67"/>
      <c r="T52" s="67"/>
      <c r="U52" s="67"/>
      <c r="V52" s="65"/>
      <c r="W52" s="68"/>
      <c r="X52" s="73"/>
    </row>
    <row r="53" spans="2:24" x14ac:dyDescent="0.25">
      <c r="B53" s="72"/>
      <c r="C53" s="68"/>
      <c r="D53" s="68"/>
      <c r="E53" s="68"/>
      <c r="F53" s="59"/>
      <c r="G53" s="67"/>
      <c r="H53" s="67"/>
      <c r="I53" s="67"/>
      <c r="J53" s="67"/>
      <c r="K53" s="67"/>
      <c r="L53" s="67"/>
      <c r="M53" s="67"/>
      <c r="N53" s="67"/>
      <c r="O53" s="67"/>
      <c r="P53" s="59"/>
      <c r="Q53" s="67"/>
      <c r="R53" s="67"/>
      <c r="S53" s="67"/>
      <c r="T53" s="67"/>
      <c r="U53" s="67"/>
      <c r="V53" s="65"/>
      <c r="W53" s="68"/>
      <c r="X53" s="73"/>
    </row>
    <row r="54" spans="2:24" x14ac:dyDescent="0.25">
      <c r="B54" s="72"/>
      <c r="C54" s="68"/>
      <c r="D54" s="68"/>
      <c r="E54" s="68"/>
      <c r="F54" s="59"/>
      <c r="G54" s="67"/>
      <c r="H54" s="67"/>
      <c r="I54" s="67"/>
      <c r="J54" s="67"/>
      <c r="K54" s="67"/>
      <c r="L54" s="67"/>
      <c r="M54" s="67"/>
      <c r="N54" s="67"/>
      <c r="O54" s="67"/>
      <c r="P54" s="59"/>
      <c r="Q54" s="67"/>
      <c r="R54" s="67"/>
      <c r="S54" s="67"/>
      <c r="T54" s="67"/>
      <c r="U54" s="67"/>
      <c r="V54" s="65"/>
      <c r="W54" s="68"/>
      <c r="X54" s="73"/>
    </row>
    <row r="55" spans="2:24" x14ac:dyDescent="0.25">
      <c r="B55" s="72"/>
      <c r="C55" s="68"/>
      <c r="D55" s="68"/>
      <c r="E55" s="68"/>
      <c r="F55" s="59"/>
      <c r="G55" s="67"/>
      <c r="H55" s="67"/>
      <c r="I55" s="67"/>
      <c r="J55" s="67"/>
      <c r="K55" s="67"/>
      <c r="L55" s="67"/>
      <c r="M55" s="67"/>
      <c r="N55" s="67"/>
      <c r="O55" s="67"/>
      <c r="P55" s="59"/>
      <c r="Q55" s="67"/>
      <c r="R55" s="67"/>
      <c r="S55" s="67"/>
      <c r="T55" s="67"/>
      <c r="U55" s="67"/>
      <c r="V55" s="65"/>
      <c r="W55" s="68"/>
      <c r="X55" s="73"/>
    </row>
    <row r="56" spans="2:24" x14ac:dyDescent="0.25">
      <c r="B56" s="72"/>
      <c r="C56" s="68"/>
      <c r="D56" s="68"/>
      <c r="E56" s="68"/>
      <c r="F56" s="59"/>
      <c r="G56" s="67"/>
      <c r="H56" s="67"/>
      <c r="I56" s="67"/>
      <c r="J56" s="67"/>
      <c r="K56" s="67"/>
      <c r="L56" s="67"/>
      <c r="M56" s="67"/>
      <c r="N56" s="67"/>
      <c r="O56" s="67"/>
      <c r="P56" s="59"/>
      <c r="Q56" s="67"/>
      <c r="R56" s="67"/>
      <c r="S56" s="67"/>
      <c r="T56" s="67"/>
      <c r="U56" s="67"/>
      <c r="V56" s="65"/>
      <c r="W56" s="68"/>
      <c r="X56" s="73"/>
    </row>
    <row r="57" spans="2:24" x14ac:dyDescent="0.25">
      <c r="B57" s="72"/>
      <c r="C57" s="68"/>
      <c r="D57" s="68"/>
      <c r="E57" s="68"/>
      <c r="F57" s="59"/>
      <c r="G57" s="67"/>
      <c r="H57" s="67"/>
      <c r="I57" s="67"/>
      <c r="J57" s="67"/>
      <c r="K57" s="67"/>
      <c r="L57" s="67"/>
      <c r="M57" s="67"/>
      <c r="N57" s="67"/>
      <c r="O57" s="67"/>
      <c r="P57" s="59"/>
      <c r="Q57" s="67"/>
      <c r="R57" s="67"/>
      <c r="S57" s="67"/>
      <c r="T57" s="67"/>
      <c r="U57" s="67"/>
      <c r="V57" s="65"/>
      <c r="W57" s="68"/>
      <c r="X57" s="73"/>
    </row>
    <row r="58" spans="2:24" x14ac:dyDescent="0.25">
      <c r="B58" s="72"/>
      <c r="C58" s="68"/>
      <c r="D58" s="68"/>
      <c r="E58" s="68"/>
      <c r="F58" s="59"/>
      <c r="G58" s="67"/>
      <c r="H58" s="67"/>
      <c r="I58" s="67"/>
      <c r="J58" s="67"/>
      <c r="K58" s="67"/>
      <c r="L58" s="67"/>
      <c r="M58" s="67"/>
      <c r="N58" s="67"/>
      <c r="O58" s="67"/>
      <c r="P58" s="59"/>
      <c r="Q58" s="67"/>
      <c r="R58" s="67"/>
      <c r="S58" s="67"/>
      <c r="T58" s="67"/>
      <c r="U58" s="67"/>
      <c r="V58" s="65"/>
      <c r="W58" s="68"/>
      <c r="X58" s="73"/>
    </row>
    <row r="59" spans="2:24" x14ac:dyDescent="0.25">
      <c r="B59" s="72"/>
      <c r="C59" s="68"/>
      <c r="D59" s="68"/>
      <c r="E59" s="68"/>
      <c r="F59" s="59"/>
      <c r="G59" s="67"/>
      <c r="H59" s="67"/>
      <c r="I59" s="67"/>
      <c r="J59" s="67"/>
      <c r="K59" s="67"/>
      <c r="L59" s="67"/>
      <c r="M59" s="67"/>
      <c r="N59" s="67"/>
      <c r="O59" s="67"/>
      <c r="P59" s="59"/>
      <c r="Q59" s="67"/>
      <c r="R59" s="67"/>
      <c r="S59" s="67"/>
      <c r="T59" s="67"/>
      <c r="U59" s="67"/>
      <c r="V59" s="65"/>
      <c r="W59" s="68"/>
      <c r="X59" s="73"/>
    </row>
    <row r="60" spans="2:24" x14ac:dyDescent="0.25">
      <c r="B60" s="72"/>
      <c r="C60" s="68"/>
      <c r="D60" s="68"/>
      <c r="E60" s="68"/>
      <c r="F60" s="59"/>
      <c r="G60" s="67"/>
      <c r="H60" s="67"/>
      <c r="I60" s="67"/>
      <c r="J60" s="67"/>
      <c r="K60" s="67"/>
      <c r="L60" s="67"/>
      <c r="M60" s="67"/>
      <c r="N60" s="67"/>
      <c r="O60" s="67"/>
      <c r="P60" s="59"/>
      <c r="Q60" s="67"/>
      <c r="R60" s="67"/>
      <c r="S60" s="67"/>
      <c r="T60" s="67"/>
      <c r="U60" s="67"/>
      <c r="V60" s="65"/>
      <c r="W60" s="68"/>
      <c r="X60" s="73"/>
    </row>
    <row r="61" spans="2:24" x14ac:dyDescent="0.25">
      <c r="B61" s="72"/>
      <c r="C61" s="68"/>
      <c r="D61" s="68"/>
      <c r="E61" s="68"/>
      <c r="F61" s="59"/>
      <c r="G61" s="67"/>
      <c r="H61" s="67"/>
      <c r="I61" s="67"/>
      <c r="J61" s="67"/>
      <c r="K61" s="67"/>
      <c r="L61" s="67"/>
      <c r="M61" s="67"/>
      <c r="N61" s="67"/>
      <c r="O61" s="67"/>
      <c r="P61" s="59"/>
      <c r="Q61" s="67"/>
      <c r="R61" s="67"/>
      <c r="S61" s="67"/>
      <c r="T61" s="67"/>
      <c r="U61" s="67"/>
      <c r="V61" s="65"/>
      <c r="W61" s="68"/>
      <c r="X61" s="73"/>
    </row>
    <row r="62" spans="2:24" x14ac:dyDescent="0.25">
      <c r="B62" s="72"/>
      <c r="C62" s="68"/>
      <c r="D62" s="68"/>
      <c r="E62" s="68"/>
      <c r="F62" s="59"/>
      <c r="G62" s="67"/>
      <c r="H62" s="67"/>
      <c r="I62" s="67"/>
      <c r="J62" s="67"/>
      <c r="K62" s="67"/>
      <c r="L62" s="67"/>
      <c r="M62" s="67"/>
      <c r="N62" s="67"/>
      <c r="O62" s="67"/>
      <c r="P62" s="59"/>
      <c r="Q62" s="67"/>
      <c r="R62" s="67"/>
      <c r="S62" s="67"/>
      <c r="T62" s="67"/>
      <c r="U62" s="67"/>
      <c r="V62" s="65"/>
      <c r="W62" s="68"/>
      <c r="X62" s="73"/>
    </row>
    <row r="63" spans="2:24" x14ac:dyDescent="0.25">
      <c r="B63" s="72"/>
      <c r="C63" s="68"/>
      <c r="D63" s="68"/>
      <c r="E63" s="68"/>
      <c r="F63" s="71"/>
      <c r="G63" s="58"/>
      <c r="H63" s="58"/>
      <c r="I63" s="58"/>
      <c r="J63" s="58"/>
      <c r="K63" s="58"/>
      <c r="L63" s="58"/>
      <c r="M63" s="58"/>
      <c r="N63" s="58"/>
      <c r="O63" s="58"/>
      <c r="P63" s="71"/>
      <c r="Q63" s="58"/>
      <c r="R63" s="58"/>
      <c r="S63" s="58"/>
      <c r="T63" s="58"/>
      <c r="U63" s="58"/>
      <c r="V63" s="64"/>
      <c r="W63" s="68"/>
      <c r="X63" s="73"/>
    </row>
    <row r="64" spans="2:24" x14ac:dyDescent="0.25">
      <c r="B64" s="72"/>
      <c r="C64" s="68"/>
      <c r="D64" s="68"/>
      <c r="E64" s="68"/>
      <c r="F64" s="59"/>
      <c r="G64" s="67"/>
      <c r="H64" s="67"/>
      <c r="I64" s="67"/>
      <c r="J64" s="67"/>
      <c r="K64" s="67"/>
      <c r="L64" s="67"/>
      <c r="M64" s="67"/>
      <c r="N64" s="67"/>
      <c r="O64" s="67"/>
      <c r="P64" s="59"/>
      <c r="Q64" s="67"/>
      <c r="R64" s="67"/>
      <c r="S64" s="67"/>
      <c r="T64" s="67"/>
      <c r="U64" s="67"/>
      <c r="V64" s="65"/>
      <c r="W64" s="68"/>
      <c r="X64" s="73"/>
    </row>
    <row r="65" spans="2:24" x14ac:dyDescent="0.25">
      <c r="B65" s="72"/>
      <c r="C65" s="68"/>
      <c r="D65" s="68"/>
      <c r="E65" s="68"/>
      <c r="F65" s="59"/>
      <c r="G65" s="67"/>
      <c r="H65" s="67"/>
      <c r="I65" s="67"/>
      <c r="J65" s="67"/>
      <c r="K65" s="67"/>
      <c r="L65" s="67"/>
      <c r="M65" s="67"/>
      <c r="N65" s="67"/>
      <c r="O65" s="67"/>
      <c r="P65" s="59"/>
      <c r="Q65" s="67"/>
      <c r="R65" s="67"/>
      <c r="S65" s="67"/>
      <c r="T65" s="67"/>
      <c r="U65" s="67"/>
      <c r="V65" s="65"/>
      <c r="W65" s="68"/>
      <c r="X65" s="73"/>
    </row>
    <row r="66" spans="2:24" x14ac:dyDescent="0.25">
      <c r="B66" s="72"/>
      <c r="C66" s="68"/>
      <c r="D66" s="68"/>
      <c r="E66" s="68"/>
      <c r="F66" s="59"/>
      <c r="G66" s="67"/>
      <c r="H66" s="67"/>
      <c r="I66" s="67"/>
      <c r="J66" s="67"/>
      <c r="K66" s="67"/>
      <c r="L66" s="67"/>
      <c r="M66" s="67"/>
      <c r="N66" s="67"/>
      <c r="O66" s="67"/>
      <c r="P66" s="59"/>
      <c r="Q66" s="67"/>
      <c r="R66" s="67"/>
      <c r="S66" s="67"/>
      <c r="T66" s="67"/>
      <c r="U66" s="67"/>
      <c r="V66" s="65"/>
      <c r="W66" s="68"/>
      <c r="X66" s="73"/>
    </row>
    <row r="67" spans="2:24" x14ac:dyDescent="0.25">
      <c r="B67" s="72"/>
      <c r="C67" s="68" t="s">
        <v>34</v>
      </c>
      <c r="D67" s="68"/>
      <c r="E67" s="68"/>
      <c r="F67" s="59"/>
      <c r="G67" s="67"/>
      <c r="H67" s="67"/>
      <c r="I67" s="67"/>
      <c r="J67" s="67"/>
      <c r="K67" s="67"/>
      <c r="L67" s="67"/>
      <c r="M67" s="67"/>
      <c r="N67" s="67"/>
      <c r="O67" s="67"/>
      <c r="P67" s="59"/>
      <c r="Q67" s="67"/>
      <c r="R67" s="67"/>
      <c r="S67" s="67"/>
      <c r="T67" s="67"/>
      <c r="U67" s="67"/>
      <c r="V67" s="65"/>
      <c r="W67" s="68"/>
      <c r="X67" s="73"/>
    </row>
    <row r="68" spans="2:24" x14ac:dyDescent="0.25">
      <c r="B68" s="72"/>
      <c r="C68" s="68"/>
      <c r="D68" s="68"/>
      <c r="E68" s="68"/>
      <c r="F68" s="59"/>
      <c r="G68" s="67"/>
      <c r="H68" s="67"/>
      <c r="I68" s="67"/>
      <c r="J68" s="67"/>
      <c r="K68" s="67"/>
      <c r="L68" s="67"/>
      <c r="M68" s="67"/>
      <c r="N68" s="67"/>
      <c r="O68" s="67"/>
      <c r="P68" s="59"/>
      <c r="Q68" s="67"/>
      <c r="R68" s="67"/>
      <c r="S68" s="67"/>
      <c r="T68" s="67"/>
      <c r="U68" s="67"/>
      <c r="V68" s="65"/>
      <c r="W68" s="68"/>
      <c r="X68" s="73"/>
    </row>
    <row r="69" spans="2:24" x14ac:dyDescent="0.25">
      <c r="B69" s="72"/>
      <c r="C69" s="68"/>
      <c r="D69" s="68"/>
      <c r="E69" s="68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1"/>
      <c r="Q69" s="62"/>
      <c r="R69" s="62"/>
      <c r="S69" s="62"/>
      <c r="T69" s="62"/>
      <c r="U69" s="62"/>
      <c r="V69" s="66"/>
      <c r="W69" s="60"/>
      <c r="X69" s="73"/>
    </row>
    <row r="70" spans="2:24" x14ac:dyDescent="0.25">
      <c r="B70" s="72"/>
      <c r="C70" s="78"/>
      <c r="D70" s="78"/>
      <c r="E70" s="7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3"/>
      <c r="W70" s="68"/>
      <c r="X70" s="73"/>
    </row>
    <row r="71" spans="2:24" ht="12" thickBot="1" x14ac:dyDescent="0.3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6"/>
    </row>
  </sheetData>
  <sheetProtection algorithmName="SHA-512" hashValue="SKVop0JpvigJ31JjSt6jj0n+QIrzE3H+BJfIsDumF87GB3nyh0+02T1KeKqc2RGXAye+/fjSx97MURmJQJIaog==" saltValue="9eyz7SKTMIp6/mEEhQ6XRQ==" spinCount="100000" sheet="1" objects="1" scenarios="1"/>
  <mergeCells count="2">
    <mergeCell ref="B2:X2"/>
    <mergeCell ref="C4:W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tek_doseme</vt:lpstr>
      <vt:lpstr>dokuz_doseme</vt:lpstr>
      <vt:lpstr>sematik_yerlesim</vt:lpstr>
      <vt:lpstr>dokuz_doseme!Print_Area</vt:lpstr>
      <vt:lpstr>tek_doseme!Print_Area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Gurcan Berberoglu</cp:lastModifiedBy>
  <cp:lastPrinted>2014-08-28T14:35:15Z</cp:lastPrinted>
  <dcterms:created xsi:type="dcterms:W3CDTF">2014-08-27T09:53:19Z</dcterms:created>
  <dcterms:modified xsi:type="dcterms:W3CDTF">2017-09-03T11:04:51Z</dcterms:modified>
</cp:coreProperties>
</file>