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rca\Documents\ozel\satis\yeni_yönetmelige_gore_hesaplar(sifreli)\cesitli_hesaplamalar\"/>
    </mc:Choice>
  </mc:AlternateContent>
  <xr:revisionPtr revIDLastSave="0" documentId="13_ncr:1_{3A0B921D-BB19-4F5B-9C77-6ECE5731B622}" xr6:coauthVersionLast="46" xr6:coauthVersionMax="46" xr10:uidLastSave="{00000000-0000-0000-0000-000000000000}"/>
  <bookViews>
    <workbookView xWindow="-120" yWindow="-120" windowWidth="29040" windowHeight="15840" xr2:uid="{BD5CD895-E49B-4BAC-A364-B5DCCA6F251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04" i="1" l="1"/>
  <c r="R104" i="1"/>
  <c r="AA104" i="1" s="1"/>
  <c r="AF104" i="1" s="1"/>
  <c r="P105" i="1" s="1"/>
  <c r="U105" i="1" s="1"/>
  <c r="Y53" i="1" s="1"/>
  <c r="C99" i="1"/>
  <c r="V98" i="1"/>
  <c r="H99" i="1" s="1"/>
  <c r="R98" i="1"/>
  <c r="U92" i="1"/>
  <c r="W69" i="1"/>
  <c r="W67" i="1"/>
  <c r="T99" i="1" l="1"/>
  <c r="Y99" i="1" s="1"/>
  <c r="AA98" i="1"/>
  <c r="AF98" i="1" s="1"/>
  <c r="L99" i="1" l="1"/>
  <c r="Q99" i="1" s="1"/>
  <c r="I100" i="1"/>
  <c r="S99" i="1" l="1"/>
  <c r="L100" i="1"/>
  <c r="O100" i="1" s="1"/>
  <c r="J101" i="1"/>
  <c r="Y72" i="1" l="1"/>
  <c r="G101" i="1"/>
  <c r="L101" i="1" s="1"/>
  <c r="P73" i="1" s="1"/>
  <c r="R47" i="1" l="1"/>
  <c r="T22" i="1"/>
  <c r="Q22" i="1"/>
  <c r="K22" i="1"/>
  <c r="AM30" i="1"/>
  <c r="G32" i="1"/>
  <c r="AA32" i="1" s="1"/>
  <c r="U32" i="1" l="1"/>
  <c r="Y22" i="1"/>
  <c r="AC22" i="1" s="1"/>
  <c r="W32" i="1"/>
  <c r="M32" i="1"/>
  <c r="AC32" i="1"/>
  <c r="O32" i="1"/>
  <c r="AE32" i="1"/>
  <c r="Q32" i="1"/>
  <c r="AG32" i="1"/>
  <c r="S32" i="1"/>
  <c r="I32" i="1"/>
  <c r="Y32" i="1"/>
  <c r="K32" i="1"/>
  <c r="L7" i="1"/>
  <c r="P7" i="1" s="1"/>
  <c r="S8" i="1" s="1"/>
  <c r="AN47" i="1" l="1"/>
  <c r="AI48" i="1" s="1"/>
  <c r="AI32" i="1"/>
  <c r="AK32" i="1" s="1"/>
  <c r="M18" i="1"/>
  <c r="P17" i="1"/>
  <c r="H17" i="1"/>
  <c r="L15" i="1"/>
  <c r="P15" i="1" s="1"/>
  <c r="L17" i="1" s="1"/>
  <c r="N9" i="1"/>
  <c r="O8" i="1"/>
  <c r="W8" i="1" s="1"/>
  <c r="AA8" i="1" l="1"/>
  <c r="M9" i="1" s="1"/>
  <c r="T17" i="1"/>
  <c r="Z17" i="1" s="1"/>
  <c r="O18" i="1" s="1"/>
</calcChain>
</file>

<file path=xl/sharedStrings.xml><?xml version="1.0" encoding="utf-8"?>
<sst xmlns="http://schemas.openxmlformats.org/spreadsheetml/2006/main" count="134" uniqueCount="58">
  <si>
    <t>Ashesap =</t>
  </si>
  <si>
    <t>mm²</t>
  </si>
  <si>
    <t>seçilen donatı çapı =</t>
  </si>
  <si>
    <t>mm</t>
  </si>
  <si>
    <t>²/</t>
  </si>
  <si>
    <t>=</t>
  </si>
  <si>
    <t>adet</t>
  </si>
  <si>
    <t>sonuç seçilen donatı =</t>
  </si>
  <si>
    <r>
      <t>donatı aralığı = s = b * A</t>
    </r>
    <r>
      <rPr>
        <vertAlign val="subscript"/>
        <sz val="8"/>
        <color theme="1"/>
        <rFont val="Arial"/>
        <family val="2"/>
        <charset val="162"/>
      </rPr>
      <t>Ø</t>
    </r>
    <r>
      <rPr>
        <sz val="8"/>
        <color theme="1"/>
        <rFont val="Arial"/>
        <family val="2"/>
        <charset val="162"/>
      </rPr>
      <t xml:space="preserve"> / Ashesap</t>
    </r>
  </si>
  <si>
    <r>
      <t>A</t>
    </r>
    <r>
      <rPr>
        <vertAlign val="subscript"/>
        <sz val="8"/>
        <color theme="1"/>
        <rFont val="Arial"/>
        <family val="2"/>
        <charset val="162"/>
      </rPr>
      <t>Ø</t>
    </r>
    <r>
      <rPr>
        <sz val="8"/>
        <color theme="1"/>
        <rFont val="Arial"/>
        <family val="2"/>
        <charset val="162"/>
      </rPr>
      <t xml:space="preserve"> = </t>
    </r>
    <r>
      <rPr>
        <sz val="8"/>
        <color theme="1"/>
        <rFont val="Symbol"/>
        <family val="1"/>
        <charset val="2"/>
      </rPr>
      <t>p</t>
    </r>
    <r>
      <rPr>
        <sz val="8"/>
        <color theme="1"/>
        <rFont val="Arial"/>
        <family val="2"/>
        <charset val="162"/>
      </rPr>
      <t xml:space="preserve"> * Ø² / 4 = </t>
    </r>
    <r>
      <rPr>
        <sz val="8"/>
        <color theme="1"/>
        <rFont val="Symbol"/>
        <family val="1"/>
        <charset val="2"/>
      </rPr>
      <t>p</t>
    </r>
    <r>
      <rPr>
        <sz val="8"/>
        <color theme="1"/>
        <rFont val="Arial"/>
        <family val="2"/>
        <charset val="162"/>
      </rPr>
      <t xml:space="preserve"> *</t>
    </r>
  </si>
  <si>
    <t>s =</t>
  </si>
  <si>
    <t>*</t>
  </si>
  <si>
    <t xml:space="preserve"> /</t>
  </si>
  <si>
    <t>Dikkat sadece sarı hücrelere data girilecek.</t>
  </si>
  <si>
    <r>
      <rPr>
        <b/>
        <sz val="12"/>
        <color theme="7" tint="-0.499984740745262"/>
        <rFont val="Arial"/>
        <family val="2"/>
        <charset val="162"/>
      </rPr>
      <t xml:space="preserve">DONATI SEÇİMİ HESABI
</t>
    </r>
    <r>
      <rPr>
        <b/>
        <sz val="8"/>
        <color theme="7" tint="-0.499984740745262"/>
        <rFont val="Arial"/>
        <family val="2"/>
        <charset val="162"/>
      </rPr>
      <t xml:space="preserve">(inş.müh. Gürcan BERBEROĞLU tel:0532 366 02 04   www.betoncelik.com )                                                                                                                                                                     </t>
    </r>
  </si>
  <si>
    <r>
      <t>donatı adedi = Ashesap / A</t>
    </r>
    <r>
      <rPr>
        <vertAlign val="subscript"/>
        <sz val="8"/>
        <color theme="1"/>
        <rFont val="Arial"/>
        <family val="2"/>
        <charset val="162"/>
      </rPr>
      <t>Ø</t>
    </r>
    <r>
      <rPr>
        <sz val="8"/>
        <color theme="1"/>
        <rFont val="Arial"/>
        <family val="2"/>
        <charset val="162"/>
      </rPr>
      <t xml:space="preserve"> =</t>
    </r>
  </si>
  <si>
    <t>(bir adet donatı enkesit alanı)</t>
  </si>
  <si>
    <t>(hesaplanan donatı alanı)</t>
  </si>
  <si>
    <t>DONATI ADEDİ SEÇİMİ</t>
  </si>
  <si>
    <t>DONATI ARALIK SEÇİMİ</t>
  </si>
  <si>
    <t>donatının yerleştirilmesi</t>
  </si>
  <si>
    <t>1.ci donatı</t>
  </si>
  <si>
    <t>..ci donatı</t>
  </si>
  <si>
    <t>.ci donatı</t>
  </si>
  <si>
    <t>L=</t>
  </si>
  <si>
    <t>pas payı</t>
  </si>
  <si>
    <t>-</t>
  </si>
  <si>
    <t>donatı adedi = (</t>
  </si>
  <si>
    <t>)/</t>
  </si>
  <si>
    <t>+</t>
  </si>
  <si>
    <t>sonuncu donatı</t>
  </si>
  <si>
    <t>sondan bir önceki donatı</t>
  </si>
  <si>
    <t>=~</t>
  </si>
  <si>
    <t>2.ci donatı</t>
  </si>
  <si>
    <t>mm/mm</t>
  </si>
  <si>
    <t>adet . mm</t>
  </si>
  <si>
    <t>donatıyı yerleştirilecek genişlik    b =</t>
  </si>
  <si>
    <t>DÖŞEME DEMİR METRAJ HESABI</t>
  </si>
  <si>
    <t>ilave mesnet donatısı</t>
  </si>
  <si>
    <t>mm / cm</t>
  </si>
  <si>
    <t>a</t>
  </si>
  <si>
    <t>cm</t>
  </si>
  <si>
    <t>düz demir</t>
  </si>
  <si>
    <t>pilye</t>
  </si>
  <si>
    <t>ana donatı</t>
  </si>
  <si>
    <t>kesit a-a</t>
  </si>
  <si>
    <t>döşeme temiz açıklık</t>
  </si>
  <si>
    <t>bölme işlemi sonucunda tam sayı elde ediliyorsa bulunan sayı düz demir sayısını vermektedir.betonarme döşemelerde demirler yerleştirilirken düz demirle başlanıp yine düz demirle bitirilir.Pilye demir sayısı düz demir sayısının bir eksiğidir.</t>
  </si>
  <si>
    <t>Ana donatı sayısı hesabı</t>
  </si>
  <si>
    <t>aralık sayısı = döşeme temiz açıklığı / demir aralığı =</t>
  </si>
  <si>
    <t>cm /</t>
  </si>
  <si>
    <t xml:space="preserve"> = ~</t>
  </si>
  <si>
    <t>cm *</t>
  </si>
  <si>
    <t>düz demir sayısı =</t>
  </si>
  <si>
    <t>pilye sayısı =</t>
  </si>
  <si>
    <t>Dağıtma ve ilave mesnet donatı sayısı hesabı</t>
  </si>
  <si>
    <t>dağıtma veya ilave mesnet donatısı sayısı =</t>
  </si>
  <si>
    <t>YAPIDAKİ DONATI ADEDİ SEÇİMİ ve YERLEŞTİRİLMESİ  (İSTİNAT DUVARI v.b)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</si>
</sst>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Ø&quot;#,##0"/>
    <numFmt numFmtId="165" formatCode="&quot;/&quot;#,##0"/>
    <numFmt numFmtId="166" formatCode="&quot;Ø&quot;#,##0&quot;/&quot;"/>
    <numFmt numFmtId="167" formatCode="&quot;/&quot;0.00"/>
  </numFmts>
  <fonts count="8" x14ac:knownFonts="1">
    <font>
      <sz val="8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sz val="8"/>
      <color theme="1"/>
      <name val="Symbol"/>
      <family val="1"/>
      <charset val="2"/>
    </font>
    <font>
      <vertAlign val="subscript"/>
      <sz val="8"/>
      <color theme="1"/>
      <name val="Arial"/>
      <family val="2"/>
      <charset val="162"/>
    </font>
    <font>
      <b/>
      <sz val="8"/>
      <color theme="7" tint="-0.499984740745262"/>
      <name val="Arial"/>
      <family val="2"/>
      <charset val="162"/>
    </font>
    <font>
      <b/>
      <sz val="12"/>
      <color theme="7" tint="-0.499984740745262"/>
      <name val="Arial"/>
      <family val="2"/>
      <charset val="162"/>
    </font>
    <font>
      <b/>
      <sz val="8"/>
      <color rgb="FFFF0000"/>
      <name val="Arial"/>
      <family val="2"/>
      <charset val="162"/>
    </font>
    <font>
      <b/>
      <i/>
      <u/>
      <sz val="8"/>
      <color theme="1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0" xfId="0" applyNumberForma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8" xfId="0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4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164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165" fontId="0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5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49" fontId="0" fillId="0" borderId="0" xfId="0" applyNumberFormat="1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0" fillId="5" borderId="0" xfId="0" applyFill="1" applyBorder="1" applyAlignment="1" applyProtection="1">
      <alignment vertical="center"/>
      <protection hidden="1"/>
    </xf>
    <xf numFmtId="0" fontId="0" fillId="5" borderId="0" xfId="0" applyFill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0" fillId="6" borderId="9" xfId="0" applyFill="1" applyBorder="1" applyAlignment="1" applyProtection="1">
      <alignment vertical="center"/>
      <protection hidden="1"/>
    </xf>
    <xf numFmtId="0" fontId="0" fillId="6" borderId="10" xfId="0" applyFill="1" applyBorder="1" applyAlignment="1" applyProtection="1">
      <alignment vertical="center"/>
      <protection hidden="1"/>
    </xf>
    <xf numFmtId="0" fontId="0" fillId="6" borderId="11" xfId="0" applyFill="1" applyBorder="1" applyAlignment="1" applyProtection="1">
      <alignment vertical="center"/>
      <protection hidden="1"/>
    </xf>
    <xf numFmtId="0" fontId="0" fillId="6" borderId="12" xfId="0" applyFill="1" applyBorder="1" applyAlignment="1" applyProtection="1">
      <alignment vertical="center"/>
      <protection hidden="1"/>
    </xf>
    <xf numFmtId="0" fontId="0" fillId="6" borderId="13" xfId="0" applyFill="1" applyBorder="1" applyAlignment="1" applyProtection="1">
      <alignment vertical="center"/>
      <protection hidden="1"/>
    </xf>
    <xf numFmtId="0" fontId="0" fillId="6" borderId="14" xfId="0" applyFill="1" applyBorder="1" applyAlignment="1" applyProtection="1">
      <alignment vertical="center"/>
      <protection hidden="1"/>
    </xf>
    <xf numFmtId="0" fontId="0" fillId="6" borderId="15" xfId="0" applyFill="1" applyBorder="1" applyAlignment="1" applyProtection="1">
      <alignment vertical="center"/>
      <protection hidden="1"/>
    </xf>
    <xf numFmtId="0" fontId="0" fillId="6" borderId="16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6" borderId="0" xfId="0" applyFill="1" applyBorder="1" applyAlignment="1" applyProtection="1">
      <alignment vertical="center"/>
      <protection hidden="1"/>
    </xf>
    <xf numFmtId="167" fontId="0" fillId="6" borderId="0" xfId="0" applyNumberFormat="1" applyFill="1" applyBorder="1" applyAlignment="1" applyProtection="1">
      <alignment textRotation="90"/>
      <protection hidden="1"/>
    </xf>
    <xf numFmtId="166" fontId="0" fillId="6" borderId="0" xfId="0" applyNumberFormat="1" applyFill="1" applyBorder="1" applyAlignment="1" applyProtection="1">
      <alignment vertical="top" textRotation="90"/>
      <protection hidden="1"/>
    </xf>
    <xf numFmtId="0" fontId="0" fillId="0" borderId="5" xfId="0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0" fillId="6" borderId="0" xfId="0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1" fontId="0" fillId="2" borderId="0" xfId="0" applyNumberFormat="1" applyFill="1" applyBorder="1" applyAlignment="1" applyProtection="1">
      <alignment horizontal="center" textRotation="90"/>
      <protection locked="0"/>
    </xf>
    <xf numFmtId="1" fontId="0" fillId="6" borderId="0" xfId="0" applyNumberFormat="1" applyFill="1" applyBorder="1" applyAlignment="1" applyProtection="1">
      <alignment horizontal="center" textRotation="90"/>
      <protection hidden="1"/>
    </xf>
    <xf numFmtId="166" fontId="0" fillId="2" borderId="0" xfId="0" applyNumberFormat="1" applyFill="1" applyBorder="1" applyAlignment="1" applyProtection="1">
      <alignment horizontal="center" vertical="top" textRotation="90"/>
      <protection locked="0"/>
    </xf>
    <xf numFmtId="166" fontId="0" fillId="6" borderId="0" xfId="0" applyNumberFormat="1" applyFill="1" applyBorder="1" applyAlignment="1" applyProtection="1">
      <alignment horizontal="center" vertical="top" textRotation="90"/>
      <protection hidden="1"/>
    </xf>
    <xf numFmtId="166" fontId="0" fillId="6" borderId="0" xfId="0" applyNumberFormat="1" applyFill="1" applyBorder="1" applyAlignment="1" applyProtection="1">
      <alignment horizontal="center" vertical="center" textRotation="90"/>
      <protection hidden="1"/>
    </xf>
    <xf numFmtId="0" fontId="0" fillId="2" borderId="0" xfId="0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164" fontId="0" fillId="2" borderId="0" xfId="0" applyNumberForma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165" fontId="1" fillId="0" borderId="0" xfId="0" applyNumberFormat="1" applyFont="1" applyBorder="1" applyAlignment="1" applyProtection="1">
      <alignment horizontal="left" vertical="center"/>
      <protection hidden="1"/>
    </xf>
    <xf numFmtId="164" fontId="1" fillId="0" borderId="0" xfId="0" applyNumberFormat="1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0" fillId="2" borderId="0" xfId="0" applyFill="1" applyBorder="1" applyAlignment="1" applyProtection="1">
      <alignment horizontal="center" vertical="center" textRotation="90"/>
      <protection locked="0"/>
    </xf>
    <xf numFmtId="0" fontId="0" fillId="4" borderId="0" xfId="0" applyFill="1" applyBorder="1" applyAlignment="1" applyProtection="1">
      <alignment horizontal="center" textRotation="90"/>
      <protection hidden="1"/>
    </xf>
    <xf numFmtId="164" fontId="0" fillId="2" borderId="0" xfId="0" applyNumberFormat="1" applyFont="1" applyFill="1" applyBorder="1" applyAlignment="1" applyProtection="1">
      <alignment horizontal="right" vertical="center"/>
      <protection locked="0"/>
    </xf>
    <xf numFmtId="0" fontId="0" fillId="2" borderId="0" xfId="0" applyFont="1" applyFill="1" applyBorder="1" applyAlignment="1" applyProtection="1">
      <alignment horizontal="right" vertical="center"/>
      <protection locked="0"/>
    </xf>
    <xf numFmtId="165" fontId="0" fillId="2" borderId="0" xfId="0" applyNumberFormat="1" applyFont="1" applyFill="1" applyBorder="1" applyAlignment="1" applyProtection="1">
      <alignment horizontal="left" vertical="center"/>
      <protection locked="0"/>
    </xf>
    <xf numFmtId="0" fontId="0" fillId="4" borderId="0" xfId="0" applyNumberFormat="1" applyFill="1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center" vertical="center" textRotation="90"/>
      <protection hidden="1"/>
    </xf>
    <xf numFmtId="0" fontId="0" fillId="5" borderId="0" xfId="0" applyFill="1" applyBorder="1" applyAlignment="1" applyProtection="1">
      <alignment horizontal="center" textRotation="90"/>
      <protection hidden="1"/>
    </xf>
    <xf numFmtId="0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NumberForma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4763</xdr:colOff>
      <xdr:row>23</xdr:row>
      <xdr:rowOff>0</xdr:rowOff>
    </xdr:from>
    <xdr:to>
      <xdr:col>40</xdr:col>
      <xdr:colOff>114300</xdr:colOff>
      <xdr:row>46</xdr:row>
      <xdr:rowOff>138114</xdr:rowOff>
    </xdr:to>
    <xdr:grpSp>
      <xdr:nvGrpSpPr>
        <xdr:cNvPr id="26" name="Group 25">
          <a:extLst>
            <a:ext uri="{FF2B5EF4-FFF2-40B4-BE49-F238E27FC236}">
              <a16:creationId xmlns:a16="http://schemas.microsoft.com/office/drawing/2014/main" id="{97740CAE-ADAB-4EE7-A77F-ED29700176F5}"/>
            </a:ext>
          </a:extLst>
        </xdr:cNvPr>
        <xdr:cNvGrpSpPr/>
      </xdr:nvGrpSpPr>
      <xdr:grpSpPr>
        <a:xfrm>
          <a:off x="652463" y="3705225"/>
          <a:ext cx="5938837" cy="3424239"/>
          <a:chOff x="652463" y="3705225"/>
          <a:chExt cx="5938837" cy="3424239"/>
        </a:xfrm>
      </xdr:grpSpPr>
      <xdr:sp macro="" textlink="">
        <xdr:nvSpPr>
          <xdr:cNvPr id="2" name="Rectangle 1">
            <a:extLst>
              <a:ext uri="{FF2B5EF4-FFF2-40B4-BE49-F238E27FC236}">
                <a16:creationId xmlns:a16="http://schemas.microsoft.com/office/drawing/2014/main" id="{7A96356C-1244-4EDD-BE69-AA748CB69A35}"/>
              </a:ext>
            </a:extLst>
          </xdr:cNvPr>
          <xdr:cNvSpPr/>
        </xdr:nvSpPr>
        <xdr:spPr>
          <a:xfrm>
            <a:off x="804864" y="4133850"/>
            <a:ext cx="5510212" cy="2714625"/>
          </a:xfrm>
          <a:prstGeom prst="rect">
            <a:avLst/>
          </a:prstGeom>
          <a:noFill/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E89E011E-A5C8-4EDA-9FE6-642B8C0918EF}"/>
              </a:ext>
            </a:extLst>
          </xdr:cNvPr>
          <xdr:cNvCxnSpPr/>
        </xdr:nvCxnSpPr>
        <xdr:spPr>
          <a:xfrm>
            <a:off x="966788" y="4200525"/>
            <a:ext cx="0" cy="25717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Straight Connector 5">
            <a:extLst>
              <a:ext uri="{FF2B5EF4-FFF2-40B4-BE49-F238E27FC236}">
                <a16:creationId xmlns:a16="http://schemas.microsoft.com/office/drawing/2014/main" id="{1B5476CF-F81D-402F-A47A-5C452258677B}"/>
              </a:ext>
            </a:extLst>
          </xdr:cNvPr>
          <xdr:cNvCxnSpPr/>
        </xdr:nvCxnSpPr>
        <xdr:spPr>
          <a:xfrm>
            <a:off x="1295401" y="4195763"/>
            <a:ext cx="0" cy="25717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Straight Connector 6">
            <a:extLst>
              <a:ext uri="{FF2B5EF4-FFF2-40B4-BE49-F238E27FC236}">
                <a16:creationId xmlns:a16="http://schemas.microsoft.com/office/drawing/2014/main" id="{E469D27B-1F0E-4D2E-9A76-3F92FCE8800F}"/>
              </a:ext>
            </a:extLst>
          </xdr:cNvPr>
          <xdr:cNvCxnSpPr/>
        </xdr:nvCxnSpPr>
        <xdr:spPr>
          <a:xfrm>
            <a:off x="1619250" y="4195762"/>
            <a:ext cx="0" cy="25717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id="{973B28CD-29FD-49A3-A212-C637E771D08C}"/>
              </a:ext>
            </a:extLst>
          </xdr:cNvPr>
          <xdr:cNvCxnSpPr/>
        </xdr:nvCxnSpPr>
        <xdr:spPr>
          <a:xfrm>
            <a:off x="1947863" y="4195763"/>
            <a:ext cx="0" cy="25717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Straight Connector 9">
            <a:extLst>
              <a:ext uri="{FF2B5EF4-FFF2-40B4-BE49-F238E27FC236}">
                <a16:creationId xmlns:a16="http://schemas.microsoft.com/office/drawing/2014/main" id="{18797BE4-2494-432E-A1BB-5CC4CF4782DC}"/>
              </a:ext>
            </a:extLst>
          </xdr:cNvPr>
          <xdr:cNvCxnSpPr/>
        </xdr:nvCxnSpPr>
        <xdr:spPr>
          <a:xfrm>
            <a:off x="714375" y="4991101"/>
            <a:ext cx="5672138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Straight Connector 10">
            <a:extLst>
              <a:ext uri="{FF2B5EF4-FFF2-40B4-BE49-F238E27FC236}">
                <a16:creationId xmlns:a16="http://schemas.microsoft.com/office/drawing/2014/main" id="{D23511DE-A68F-4F82-80F3-23A633C8EF84}"/>
              </a:ext>
            </a:extLst>
          </xdr:cNvPr>
          <xdr:cNvCxnSpPr/>
        </xdr:nvCxnSpPr>
        <xdr:spPr>
          <a:xfrm>
            <a:off x="2266950" y="4195762"/>
            <a:ext cx="0" cy="25717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Straight Connector 11">
            <a:extLst>
              <a:ext uri="{FF2B5EF4-FFF2-40B4-BE49-F238E27FC236}">
                <a16:creationId xmlns:a16="http://schemas.microsoft.com/office/drawing/2014/main" id="{DA869CF8-B150-49BF-AAC4-7358877A8B49}"/>
              </a:ext>
            </a:extLst>
          </xdr:cNvPr>
          <xdr:cNvCxnSpPr/>
        </xdr:nvCxnSpPr>
        <xdr:spPr>
          <a:xfrm>
            <a:off x="2595563" y="4195763"/>
            <a:ext cx="0" cy="25717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id="{C646BC75-198A-44B7-BD60-ADDB44481235}"/>
              </a:ext>
            </a:extLst>
          </xdr:cNvPr>
          <xdr:cNvCxnSpPr/>
        </xdr:nvCxnSpPr>
        <xdr:spPr>
          <a:xfrm>
            <a:off x="2919412" y="4195762"/>
            <a:ext cx="0" cy="25717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Straight Connector 13">
            <a:extLst>
              <a:ext uri="{FF2B5EF4-FFF2-40B4-BE49-F238E27FC236}">
                <a16:creationId xmlns:a16="http://schemas.microsoft.com/office/drawing/2014/main" id="{1E9F6650-CEFA-466A-A1EA-2C19C223194E}"/>
              </a:ext>
            </a:extLst>
          </xdr:cNvPr>
          <xdr:cNvCxnSpPr/>
        </xdr:nvCxnSpPr>
        <xdr:spPr>
          <a:xfrm>
            <a:off x="3243262" y="4195763"/>
            <a:ext cx="0" cy="25717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Straight Connector 14">
            <a:extLst>
              <a:ext uri="{FF2B5EF4-FFF2-40B4-BE49-F238E27FC236}">
                <a16:creationId xmlns:a16="http://schemas.microsoft.com/office/drawing/2014/main" id="{ED503487-CD58-4C3A-87CC-BBED179DC791}"/>
              </a:ext>
            </a:extLst>
          </xdr:cNvPr>
          <xdr:cNvCxnSpPr/>
        </xdr:nvCxnSpPr>
        <xdr:spPr>
          <a:xfrm>
            <a:off x="3557588" y="4195762"/>
            <a:ext cx="0" cy="25717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C79B9EE9-B4CD-48E2-A55D-8B2A8218FEBB}"/>
              </a:ext>
            </a:extLst>
          </xdr:cNvPr>
          <xdr:cNvCxnSpPr/>
        </xdr:nvCxnSpPr>
        <xdr:spPr>
          <a:xfrm>
            <a:off x="3886201" y="4195763"/>
            <a:ext cx="0" cy="25717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Straight Connector 16">
            <a:extLst>
              <a:ext uri="{FF2B5EF4-FFF2-40B4-BE49-F238E27FC236}">
                <a16:creationId xmlns:a16="http://schemas.microsoft.com/office/drawing/2014/main" id="{4CA19BEB-05F0-4E3D-B139-08DF8656B82E}"/>
              </a:ext>
            </a:extLst>
          </xdr:cNvPr>
          <xdr:cNvCxnSpPr/>
        </xdr:nvCxnSpPr>
        <xdr:spPr>
          <a:xfrm>
            <a:off x="4210050" y="4195762"/>
            <a:ext cx="0" cy="25717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Straight Connector 17">
            <a:extLst>
              <a:ext uri="{FF2B5EF4-FFF2-40B4-BE49-F238E27FC236}">
                <a16:creationId xmlns:a16="http://schemas.microsoft.com/office/drawing/2014/main" id="{3DEA0B79-568E-443A-A9F4-9E22FBBC2751}"/>
              </a:ext>
            </a:extLst>
          </xdr:cNvPr>
          <xdr:cNvCxnSpPr/>
        </xdr:nvCxnSpPr>
        <xdr:spPr>
          <a:xfrm>
            <a:off x="4538663" y="4195763"/>
            <a:ext cx="0" cy="25717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Straight Connector 18">
            <a:extLst>
              <a:ext uri="{FF2B5EF4-FFF2-40B4-BE49-F238E27FC236}">
                <a16:creationId xmlns:a16="http://schemas.microsoft.com/office/drawing/2014/main" id="{3CEBE6FB-A51C-4F9B-B4EE-070629E5EF64}"/>
              </a:ext>
            </a:extLst>
          </xdr:cNvPr>
          <xdr:cNvCxnSpPr/>
        </xdr:nvCxnSpPr>
        <xdr:spPr>
          <a:xfrm>
            <a:off x="4857750" y="4195762"/>
            <a:ext cx="0" cy="25717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Straight Connector 19">
            <a:extLst>
              <a:ext uri="{FF2B5EF4-FFF2-40B4-BE49-F238E27FC236}">
                <a16:creationId xmlns:a16="http://schemas.microsoft.com/office/drawing/2014/main" id="{A6A2EE6B-E172-4CD8-A9FB-970FE6C827A5}"/>
              </a:ext>
            </a:extLst>
          </xdr:cNvPr>
          <xdr:cNvCxnSpPr/>
        </xdr:nvCxnSpPr>
        <xdr:spPr>
          <a:xfrm>
            <a:off x="5186363" y="4195763"/>
            <a:ext cx="0" cy="25717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Straight Connector 20">
            <a:extLst>
              <a:ext uri="{FF2B5EF4-FFF2-40B4-BE49-F238E27FC236}">
                <a16:creationId xmlns:a16="http://schemas.microsoft.com/office/drawing/2014/main" id="{80E94FA6-E618-4B0E-BDAB-EAD443F0D70D}"/>
              </a:ext>
            </a:extLst>
          </xdr:cNvPr>
          <xdr:cNvCxnSpPr/>
        </xdr:nvCxnSpPr>
        <xdr:spPr>
          <a:xfrm>
            <a:off x="5510212" y="4195762"/>
            <a:ext cx="0" cy="25717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Straight Connector 21">
            <a:extLst>
              <a:ext uri="{FF2B5EF4-FFF2-40B4-BE49-F238E27FC236}">
                <a16:creationId xmlns:a16="http://schemas.microsoft.com/office/drawing/2014/main" id="{21EC38B5-5C30-4AEC-AB1A-5A900A24B8A1}"/>
              </a:ext>
            </a:extLst>
          </xdr:cNvPr>
          <xdr:cNvCxnSpPr/>
        </xdr:nvCxnSpPr>
        <xdr:spPr>
          <a:xfrm>
            <a:off x="5834062" y="4195763"/>
            <a:ext cx="0" cy="25717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Straight Connector 23">
            <a:extLst>
              <a:ext uri="{FF2B5EF4-FFF2-40B4-BE49-F238E27FC236}">
                <a16:creationId xmlns:a16="http://schemas.microsoft.com/office/drawing/2014/main" id="{85830FB6-E4ED-4FFD-AA7D-E81031E365BC}"/>
              </a:ext>
            </a:extLst>
          </xdr:cNvPr>
          <xdr:cNvCxnSpPr/>
        </xdr:nvCxnSpPr>
        <xdr:spPr>
          <a:xfrm flipV="1">
            <a:off x="754856" y="4943474"/>
            <a:ext cx="97633" cy="9763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Straight Connector 26">
            <a:extLst>
              <a:ext uri="{FF2B5EF4-FFF2-40B4-BE49-F238E27FC236}">
                <a16:creationId xmlns:a16="http://schemas.microsoft.com/office/drawing/2014/main" id="{86E0C8D7-0C07-49E5-8073-E686A01ECF29}"/>
              </a:ext>
            </a:extLst>
          </xdr:cNvPr>
          <xdr:cNvCxnSpPr/>
        </xdr:nvCxnSpPr>
        <xdr:spPr>
          <a:xfrm flipV="1">
            <a:off x="916781" y="4943474"/>
            <a:ext cx="97633" cy="9763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Straight Connector 27">
            <a:extLst>
              <a:ext uri="{FF2B5EF4-FFF2-40B4-BE49-F238E27FC236}">
                <a16:creationId xmlns:a16="http://schemas.microsoft.com/office/drawing/2014/main" id="{007A32BF-C62E-499C-8643-70601DB68500}"/>
              </a:ext>
            </a:extLst>
          </xdr:cNvPr>
          <xdr:cNvCxnSpPr/>
        </xdr:nvCxnSpPr>
        <xdr:spPr>
          <a:xfrm flipV="1">
            <a:off x="1245393" y="4948237"/>
            <a:ext cx="97633" cy="9763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Straight Connector 28">
            <a:extLst>
              <a:ext uri="{FF2B5EF4-FFF2-40B4-BE49-F238E27FC236}">
                <a16:creationId xmlns:a16="http://schemas.microsoft.com/office/drawing/2014/main" id="{883951E4-C7E1-4566-BC5A-E850AAC3A06D}"/>
              </a:ext>
            </a:extLst>
          </xdr:cNvPr>
          <xdr:cNvCxnSpPr/>
        </xdr:nvCxnSpPr>
        <xdr:spPr>
          <a:xfrm flipV="1">
            <a:off x="1569243" y="4948237"/>
            <a:ext cx="97633" cy="9763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0" name="Straight Connector 29">
            <a:extLst>
              <a:ext uri="{FF2B5EF4-FFF2-40B4-BE49-F238E27FC236}">
                <a16:creationId xmlns:a16="http://schemas.microsoft.com/office/drawing/2014/main" id="{B84F9E05-926B-4584-A877-6DED5DD87EE9}"/>
              </a:ext>
            </a:extLst>
          </xdr:cNvPr>
          <xdr:cNvCxnSpPr/>
        </xdr:nvCxnSpPr>
        <xdr:spPr>
          <a:xfrm flipV="1">
            <a:off x="1893093" y="4948237"/>
            <a:ext cx="97633" cy="9763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Straight Connector 30">
            <a:extLst>
              <a:ext uri="{FF2B5EF4-FFF2-40B4-BE49-F238E27FC236}">
                <a16:creationId xmlns:a16="http://schemas.microsoft.com/office/drawing/2014/main" id="{6C5C061F-9E36-4F3A-A192-EDB4243CBFBC}"/>
              </a:ext>
            </a:extLst>
          </xdr:cNvPr>
          <xdr:cNvCxnSpPr/>
        </xdr:nvCxnSpPr>
        <xdr:spPr>
          <a:xfrm flipV="1">
            <a:off x="2216943" y="4948237"/>
            <a:ext cx="97633" cy="9763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Straight Connector 31">
            <a:extLst>
              <a:ext uri="{FF2B5EF4-FFF2-40B4-BE49-F238E27FC236}">
                <a16:creationId xmlns:a16="http://schemas.microsoft.com/office/drawing/2014/main" id="{0D1E098A-ED9D-4B73-8A1F-289DA342A3F7}"/>
              </a:ext>
            </a:extLst>
          </xdr:cNvPr>
          <xdr:cNvCxnSpPr/>
        </xdr:nvCxnSpPr>
        <xdr:spPr>
          <a:xfrm flipV="1">
            <a:off x="2540793" y="4948237"/>
            <a:ext cx="97633" cy="9763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3" name="Straight Connector 32">
            <a:extLst>
              <a:ext uri="{FF2B5EF4-FFF2-40B4-BE49-F238E27FC236}">
                <a16:creationId xmlns:a16="http://schemas.microsoft.com/office/drawing/2014/main" id="{D4B4FD31-B963-4F58-B69A-B245B5B08A0A}"/>
              </a:ext>
            </a:extLst>
          </xdr:cNvPr>
          <xdr:cNvCxnSpPr/>
        </xdr:nvCxnSpPr>
        <xdr:spPr>
          <a:xfrm flipV="1">
            <a:off x="2864643" y="4948237"/>
            <a:ext cx="97633" cy="9763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Straight Connector 33">
            <a:extLst>
              <a:ext uri="{FF2B5EF4-FFF2-40B4-BE49-F238E27FC236}">
                <a16:creationId xmlns:a16="http://schemas.microsoft.com/office/drawing/2014/main" id="{47AB2EBE-E2A8-4C93-97D8-A9D9DADE6CE2}"/>
              </a:ext>
            </a:extLst>
          </xdr:cNvPr>
          <xdr:cNvCxnSpPr/>
        </xdr:nvCxnSpPr>
        <xdr:spPr>
          <a:xfrm flipV="1">
            <a:off x="3188493" y="4948237"/>
            <a:ext cx="97633" cy="9763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Straight Connector 34">
            <a:extLst>
              <a:ext uri="{FF2B5EF4-FFF2-40B4-BE49-F238E27FC236}">
                <a16:creationId xmlns:a16="http://schemas.microsoft.com/office/drawing/2014/main" id="{EEE47A62-CA0D-4741-A57F-42BF2B6533CE}"/>
              </a:ext>
            </a:extLst>
          </xdr:cNvPr>
          <xdr:cNvCxnSpPr/>
        </xdr:nvCxnSpPr>
        <xdr:spPr>
          <a:xfrm flipV="1">
            <a:off x="3512343" y="4948237"/>
            <a:ext cx="97633" cy="9763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Straight Connector 35">
            <a:extLst>
              <a:ext uri="{FF2B5EF4-FFF2-40B4-BE49-F238E27FC236}">
                <a16:creationId xmlns:a16="http://schemas.microsoft.com/office/drawing/2014/main" id="{A19F40FE-133F-45EA-9F8F-628687D825A5}"/>
              </a:ext>
            </a:extLst>
          </xdr:cNvPr>
          <xdr:cNvCxnSpPr/>
        </xdr:nvCxnSpPr>
        <xdr:spPr>
          <a:xfrm flipV="1">
            <a:off x="3836193" y="4948237"/>
            <a:ext cx="97633" cy="9763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Straight Connector 36">
            <a:extLst>
              <a:ext uri="{FF2B5EF4-FFF2-40B4-BE49-F238E27FC236}">
                <a16:creationId xmlns:a16="http://schemas.microsoft.com/office/drawing/2014/main" id="{CE585BEE-5F07-4D69-9009-8A7E608408B1}"/>
              </a:ext>
            </a:extLst>
          </xdr:cNvPr>
          <xdr:cNvCxnSpPr/>
        </xdr:nvCxnSpPr>
        <xdr:spPr>
          <a:xfrm flipV="1">
            <a:off x="4160043" y="4948237"/>
            <a:ext cx="97633" cy="9763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" name="Straight Connector 37">
            <a:extLst>
              <a:ext uri="{FF2B5EF4-FFF2-40B4-BE49-F238E27FC236}">
                <a16:creationId xmlns:a16="http://schemas.microsoft.com/office/drawing/2014/main" id="{01832B59-F453-4277-9043-97E9E5C37267}"/>
              </a:ext>
            </a:extLst>
          </xdr:cNvPr>
          <xdr:cNvCxnSpPr/>
        </xdr:nvCxnSpPr>
        <xdr:spPr>
          <a:xfrm flipV="1">
            <a:off x="4483893" y="4948237"/>
            <a:ext cx="97633" cy="9763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Straight Connector 38">
            <a:extLst>
              <a:ext uri="{FF2B5EF4-FFF2-40B4-BE49-F238E27FC236}">
                <a16:creationId xmlns:a16="http://schemas.microsoft.com/office/drawing/2014/main" id="{FE4F543C-0F11-408C-9FCE-B240F3BE7C38}"/>
              </a:ext>
            </a:extLst>
          </xdr:cNvPr>
          <xdr:cNvCxnSpPr/>
        </xdr:nvCxnSpPr>
        <xdr:spPr>
          <a:xfrm flipV="1">
            <a:off x="4807743" y="4948237"/>
            <a:ext cx="97633" cy="9763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" name="Straight Connector 39">
            <a:extLst>
              <a:ext uri="{FF2B5EF4-FFF2-40B4-BE49-F238E27FC236}">
                <a16:creationId xmlns:a16="http://schemas.microsoft.com/office/drawing/2014/main" id="{58C52127-6C83-4F8F-A676-814AAA0F20AA}"/>
              </a:ext>
            </a:extLst>
          </xdr:cNvPr>
          <xdr:cNvCxnSpPr/>
        </xdr:nvCxnSpPr>
        <xdr:spPr>
          <a:xfrm flipV="1">
            <a:off x="5131593" y="4948237"/>
            <a:ext cx="97633" cy="9763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Straight Connector 40">
            <a:extLst>
              <a:ext uri="{FF2B5EF4-FFF2-40B4-BE49-F238E27FC236}">
                <a16:creationId xmlns:a16="http://schemas.microsoft.com/office/drawing/2014/main" id="{0201D8DD-E07C-46A7-9CE9-ECC18E529AFF}"/>
              </a:ext>
            </a:extLst>
          </xdr:cNvPr>
          <xdr:cNvCxnSpPr/>
        </xdr:nvCxnSpPr>
        <xdr:spPr>
          <a:xfrm flipV="1">
            <a:off x="5455443" y="4948237"/>
            <a:ext cx="97633" cy="9763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2" name="Straight Connector 41">
            <a:extLst>
              <a:ext uri="{FF2B5EF4-FFF2-40B4-BE49-F238E27FC236}">
                <a16:creationId xmlns:a16="http://schemas.microsoft.com/office/drawing/2014/main" id="{C63ECD59-9608-4F0C-9B31-7239D6888498}"/>
              </a:ext>
            </a:extLst>
          </xdr:cNvPr>
          <xdr:cNvCxnSpPr/>
        </xdr:nvCxnSpPr>
        <xdr:spPr>
          <a:xfrm>
            <a:off x="6157922" y="4195763"/>
            <a:ext cx="0" cy="257175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" name="Straight Connector 42">
            <a:extLst>
              <a:ext uri="{FF2B5EF4-FFF2-40B4-BE49-F238E27FC236}">
                <a16:creationId xmlns:a16="http://schemas.microsoft.com/office/drawing/2014/main" id="{2C85289A-90DB-4B10-9C50-5C9C325B05EA}"/>
              </a:ext>
            </a:extLst>
          </xdr:cNvPr>
          <xdr:cNvCxnSpPr/>
        </xdr:nvCxnSpPr>
        <xdr:spPr>
          <a:xfrm flipV="1">
            <a:off x="5784056" y="4948237"/>
            <a:ext cx="97633" cy="9763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" name="Straight Connector 43">
            <a:extLst>
              <a:ext uri="{FF2B5EF4-FFF2-40B4-BE49-F238E27FC236}">
                <a16:creationId xmlns:a16="http://schemas.microsoft.com/office/drawing/2014/main" id="{9C724168-04D1-4A9A-ADB1-10DE18948ADA}"/>
              </a:ext>
            </a:extLst>
          </xdr:cNvPr>
          <xdr:cNvCxnSpPr/>
        </xdr:nvCxnSpPr>
        <xdr:spPr>
          <a:xfrm flipV="1">
            <a:off x="6098381" y="4943475"/>
            <a:ext cx="97633" cy="9763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5" name="Straight Connector 44">
            <a:extLst>
              <a:ext uri="{FF2B5EF4-FFF2-40B4-BE49-F238E27FC236}">
                <a16:creationId xmlns:a16="http://schemas.microsoft.com/office/drawing/2014/main" id="{8255C3BF-4445-4D45-BF2D-12ADE2D64F3B}"/>
              </a:ext>
            </a:extLst>
          </xdr:cNvPr>
          <xdr:cNvCxnSpPr/>
        </xdr:nvCxnSpPr>
        <xdr:spPr>
          <a:xfrm flipV="1">
            <a:off x="6260306" y="4948238"/>
            <a:ext cx="97633" cy="9763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" name="Straight Connector 45">
            <a:extLst>
              <a:ext uri="{FF2B5EF4-FFF2-40B4-BE49-F238E27FC236}">
                <a16:creationId xmlns:a16="http://schemas.microsoft.com/office/drawing/2014/main" id="{073FA19C-6B6F-4BD6-BE6F-D1D91E9DFF07}"/>
              </a:ext>
            </a:extLst>
          </xdr:cNvPr>
          <xdr:cNvCxnSpPr/>
        </xdr:nvCxnSpPr>
        <xdr:spPr>
          <a:xfrm>
            <a:off x="723900" y="3848102"/>
            <a:ext cx="5681663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" name="Straight Connector 46">
            <a:extLst>
              <a:ext uri="{FF2B5EF4-FFF2-40B4-BE49-F238E27FC236}">
                <a16:creationId xmlns:a16="http://schemas.microsoft.com/office/drawing/2014/main" id="{465C621B-7597-4758-8F43-B1839A6FFF21}"/>
              </a:ext>
            </a:extLst>
          </xdr:cNvPr>
          <xdr:cNvCxnSpPr/>
        </xdr:nvCxnSpPr>
        <xdr:spPr>
          <a:xfrm flipV="1">
            <a:off x="764381" y="3800475"/>
            <a:ext cx="97633" cy="9763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" name="Straight Connector 49">
            <a:extLst>
              <a:ext uri="{FF2B5EF4-FFF2-40B4-BE49-F238E27FC236}">
                <a16:creationId xmlns:a16="http://schemas.microsoft.com/office/drawing/2014/main" id="{628EC0AD-6B1A-48E2-A243-F08894AAB240}"/>
              </a:ext>
            </a:extLst>
          </xdr:cNvPr>
          <xdr:cNvCxnSpPr/>
        </xdr:nvCxnSpPr>
        <xdr:spPr>
          <a:xfrm>
            <a:off x="809625" y="3757613"/>
            <a:ext cx="0" cy="31908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" name="Straight Connector 51">
            <a:extLst>
              <a:ext uri="{FF2B5EF4-FFF2-40B4-BE49-F238E27FC236}">
                <a16:creationId xmlns:a16="http://schemas.microsoft.com/office/drawing/2014/main" id="{CA6FD1AA-12E8-47D8-9821-955A7D7F9F6E}"/>
              </a:ext>
            </a:extLst>
          </xdr:cNvPr>
          <xdr:cNvCxnSpPr/>
        </xdr:nvCxnSpPr>
        <xdr:spPr>
          <a:xfrm flipV="1">
            <a:off x="6265071" y="3800475"/>
            <a:ext cx="97633" cy="9763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Straight Connector 52">
            <a:extLst>
              <a:ext uri="{FF2B5EF4-FFF2-40B4-BE49-F238E27FC236}">
                <a16:creationId xmlns:a16="http://schemas.microsoft.com/office/drawing/2014/main" id="{E0FFAA94-37EE-40CC-A934-D0F874D9BF8E}"/>
              </a:ext>
            </a:extLst>
          </xdr:cNvPr>
          <xdr:cNvCxnSpPr/>
        </xdr:nvCxnSpPr>
        <xdr:spPr>
          <a:xfrm>
            <a:off x="6315078" y="3776663"/>
            <a:ext cx="0" cy="30003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Straight Connector 57">
            <a:extLst>
              <a:ext uri="{FF2B5EF4-FFF2-40B4-BE49-F238E27FC236}">
                <a16:creationId xmlns:a16="http://schemas.microsoft.com/office/drawing/2014/main" id="{27C64462-9DE3-445F-9DC2-8D25BCD2D776}"/>
              </a:ext>
            </a:extLst>
          </xdr:cNvPr>
          <xdr:cNvCxnSpPr/>
        </xdr:nvCxnSpPr>
        <xdr:spPr>
          <a:xfrm>
            <a:off x="4029075" y="4043363"/>
            <a:ext cx="0" cy="2924175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9" name="Straight Connector 58">
            <a:extLst>
              <a:ext uri="{FF2B5EF4-FFF2-40B4-BE49-F238E27FC236}">
                <a16:creationId xmlns:a16="http://schemas.microsoft.com/office/drawing/2014/main" id="{A00DAE68-4B48-4BA3-B100-940479C5B874}"/>
              </a:ext>
            </a:extLst>
          </xdr:cNvPr>
          <xdr:cNvCxnSpPr/>
        </xdr:nvCxnSpPr>
        <xdr:spPr>
          <a:xfrm>
            <a:off x="4057650" y="4043363"/>
            <a:ext cx="0" cy="2924175"/>
          </a:xfrm>
          <a:prstGeom prst="line">
            <a:avLst/>
          </a:prstGeom>
          <a:ln w="12700"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" name="Straight Connector 60">
            <a:extLst>
              <a:ext uri="{FF2B5EF4-FFF2-40B4-BE49-F238E27FC236}">
                <a16:creationId xmlns:a16="http://schemas.microsoft.com/office/drawing/2014/main" id="{BF8B7E62-5632-41A2-8004-508CD087A886}"/>
              </a:ext>
            </a:extLst>
          </xdr:cNvPr>
          <xdr:cNvCxnSpPr/>
        </xdr:nvCxnSpPr>
        <xdr:spPr>
          <a:xfrm flipH="1" flipV="1">
            <a:off x="1290639" y="6596063"/>
            <a:ext cx="376236" cy="40481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" name="Straight Connector 61">
            <a:extLst>
              <a:ext uri="{FF2B5EF4-FFF2-40B4-BE49-F238E27FC236}">
                <a16:creationId xmlns:a16="http://schemas.microsoft.com/office/drawing/2014/main" id="{8BA4DDD9-6E8D-4E39-B1DB-B4C9DA75E13A}"/>
              </a:ext>
            </a:extLst>
          </xdr:cNvPr>
          <xdr:cNvCxnSpPr/>
        </xdr:nvCxnSpPr>
        <xdr:spPr>
          <a:xfrm flipH="1" flipV="1">
            <a:off x="966788" y="6596063"/>
            <a:ext cx="90487" cy="3810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" name="Straight Connector 62">
            <a:extLst>
              <a:ext uri="{FF2B5EF4-FFF2-40B4-BE49-F238E27FC236}">
                <a16:creationId xmlns:a16="http://schemas.microsoft.com/office/drawing/2014/main" id="{D807C974-FCCB-466A-AB92-D30B6A95F322}"/>
              </a:ext>
            </a:extLst>
          </xdr:cNvPr>
          <xdr:cNvCxnSpPr/>
        </xdr:nvCxnSpPr>
        <xdr:spPr>
          <a:xfrm flipH="1" flipV="1">
            <a:off x="4867275" y="6624637"/>
            <a:ext cx="90487" cy="3810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" name="Straight Connector 63">
            <a:extLst>
              <a:ext uri="{FF2B5EF4-FFF2-40B4-BE49-F238E27FC236}">
                <a16:creationId xmlns:a16="http://schemas.microsoft.com/office/drawing/2014/main" id="{C74FE218-902E-4A75-BA9D-5649AF39D49A}"/>
              </a:ext>
            </a:extLst>
          </xdr:cNvPr>
          <xdr:cNvCxnSpPr/>
        </xdr:nvCxnSpPr>
        <xdr:spPr>
          <a:xfrm flipV="1">
            <a:off x="5619750" y="6610350"/>
            <a:ext cx="209550" cy="519114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" name="Straight Connector 65">
            <a:extLst>
              <a:ext uri="{FF2B5EF4-FFF2-40B4-BE49-F238E27FC236}">
                <a16:creationId xmlns:a16="http://schemas.microsoft.com/office/drawing/2014/main" id="{D4394BBF-9236-497F-8538-F8FFC6341E78}"/>
              </a:ext>
            </a:extLst>
          </xdr:cNvPr>
          <xdr:cNvCxnSpPr/>
        </xdr:nvCxnSpPr>
        <xdr:spPr>
          <a:xfrm flipH="1" flipV="1">
            <a:off x="6157913" y="6572251"/>
            <a:ext cx="214312" cy="43814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" name="Straight Connector 68">
            <a:extLst>
              <a:ext uri="{FF2B5EF4-FFF2-40B4-BE49-F238E27FC236}">
                <a16:creationId xmlns:a16="http://schemas.microsoft.com/office/drawing/2014/main" id="{234D4EC7-E82E-45AE-8DC0-B6FE159AAC97}"/>
              </a:ext>
            </a:extLst>
          </xdr:cNvPr>
          <xdr:cNvCxnSpPr/>
        </xdr:nvCxnSpPr>
        <xdr:spPr>
          <a:xfrm flipH="1" flipV="1">
            <a:off x="652463" y="4567238"/>
            <a:ext cx="185739" cy="1190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" name="Straight Connector 73">
            <a:extLst>
              <a:ext uri="{FF2B5EF4-FFF2-40B4-BE49-F238E27FC236}">
                <a16:creationId xmlns:a16="http://schemas.microsoft.com/office/drawing/2014/main" id="{8DB43ABC-90E9-42DC-9137-8F03FA048A74}"/>
              </a:ext>
            </a:extLst>
          </xdr:cNvPr>
          <xdr:cNvCxnSpPr/>
        </xdr:nvCxnSpPr>
        <xdr:spPr>
          <a:xfrm flipH="1" flipV="1">
            <a:off x="5943600" y="3714750"/>
            <a:ext cx="214313" cy="6286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5" name="Straight Connector 74">
            <a:extLst>
              <a:ext uri="{FF2B5EF4-FFF2-40B4-BE49-F238E27FC236}">
                <a16:creationId xmlns:a16="http://schemas.microsoft.com/office/drawing/2014/main" id="{B61709CB-E0AB-4931-86C4-C531F80FFFA7}"/>
              </a:ext>
            </a:extLst>
          </xdr:cNvPr>
          <xdr:cNvCxnSpPr/>
        </xdr:nvCxnSpPr>
        <xdr:spPr>
          <a:xfrm flipH="1" flipV="1">
            <a:off x="4724400" y="3705225"/>
            <a:ext cx="1109663" cy="881063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" name="Straight Connector 79">
            <a:extLst>
              <a:ext uri="{FF2B5EF4-FFF2-40B4-BE49-F238E27FC236}">
                <a16:creationId xmlns:a16="http://schemas.microsoft.com/office/drawing/2014/main" id="{B5A6275D-D777-43E2-BE84-31BC68FA36EF}"/>
              </a:ext>
            </a:extLst>
          </xdr:cNvPr>
          <xdr:cNvCxnSpPr/>
        </xdr:nvCxnSpPr>
        <xdr:spPr>
          <a:xfrm flipH="1" flipV="1">
            <a:off x="2600325" y="6419850"/>
            <a:ext cx="295275" cy="581025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3" name="Straight Connector 82">
            <a:extLst>
              <a:ext uri="{FF2B5EF4-FFF2-40B4-BE49-F238E27FC236}">
                <a16:creationId xmlns:a16="http://schemas.microsoft.com/office/drawing/2014/main" id="{483A8C21-6BF5-4833-8216-88876A429199}"/>
              </a:ext>
            </a:extLst>
          </xdr:cNvPr>
          <xdr:cNvCxnSpPr/>
        </xdr:nvCxnSpPr>
        <xdr:spPr>
          <a:xfrm flipV="1">
            <a:off x="6276975" y="4562475"/>
            <a:ext cx="314325" cy="1333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114301</xdr:colOff>
      <xdr:row>87</xdr:row>
      <xdr:rowOff>0</xdr:rowOff>
    </xdr:from>
    <xdr:to>
      <xdr:col>33</xdr:col>
      <xdr:colOff>38101</xdr:colOff>
      <xdr:row>92</xdr:row>
      <xdr:rowOff>76200</xdr:rowOff>
    </xdr:to>
    <xdr:grpSp>
      <xdr:nvGrpSpPr>
        <xdr:cNvPr id="60" name="Group 59">
          <a:extLst>
            <a:ext uri="{FF2B5EF4-FFF2-40B4-BE49-F238E27FC236}">
              <a16:creationId xmlns:a16="http://schemas.microsoft.com/office/drawing/2014/main" id="{CC84F4AB-0A73-45DA-95FF-3E9BF0D16AE5}"/>
            </a:ext>
          </a:extLst>
        </xdr:cNvPr>
        <xdr:cNvGrpSpPr/>
      </xdr:nvGrpSpPr>
      <xdr:grpSpPr>
        <a:xfrm>
          <a:off x="1571626" y="12868275"/>
          <a:ext cx="3810000" cy="790575"/>
          <a:chOff x="1733551" y="17030700"/>
          <a:chExt cx="3810000" cy="790575"/>
        </a:xfrm>
      </xdr:grpSpPr>
      <xdr:cxnSp macro="">
        <xdr:nvCxnSpPr>
          <xdr:cNvPr id="65" name="Straight Connector 64">
            <a:extLst>
              <a:ext uri="{FF2B5EF4-FFF2-40B4-BE49-F238E27FC236}">
                <a16:creationId xmlns:a16="http://schemas.microsoft.com/office/drawing/2014/main" id="{798227D4-1989-4D26-A913-8C759AEA821B}"/>
              </a:ext>
            </a:extLst>
          </xdr:cNvPr>
          <xdr:cNvCxnSpPr/>
        </xdr:nvCxnSpPr>
        <xdr:spPr>
          <a:xfrm>
            <a:off x="2347913" y="17745075"/>
            <a:ext cx="25955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" name="Straight Connector 66">
            <a:extLst>
              <a:ext uri="{FF2B5EF4-FFF2-40B4-BE49-F238E27FC236}">
                <a16:creationId xmlns:a16="http://schemas.microsoft.com/office/drawing/2014/main" id="{73D4D580-779F-4944-A02A-47FBF3ED72F0}"/>
              </a:ext>
            </a:extLst>
          </xdr:cNvPr>
          <xdr:cNvCxnSpPr/>
        </xdr:nvCxnSpPr>
        <xdr:spPr>
          <a:xfrm>
            <a:off x="2428875" y="17626013"/>
            <a:ext cx="0" cy="1952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8" name="Freeform: Shape 67">
            <a:extLst>
              <a:ext uri="{FF2B5EF4-FFF2-40B4-BE49-F238E27FC236}">
                <a16:creationId xmlns:a16="http://schemas.microsoft.com/office/drawing/2014/main" id="{3DE678A4-94B2-4A58-B231-4A4E2E20BADB}"/>
              </a:ext>
            </a:extLst>
          </xdr:cNvPr>
          <xdr:cNvSpPr/>
        </xdr:nvSpPr>
        <xdr:spPr>
          <a:xfrm>
            <a:off x="1733551" y="17030700"/>
            <a:ext cx="3810000" cy="581025"/>
          </a:xfrm>
          <a:custGeom>
            <a:avLst/>
            <a:gdLst>
              <a:gd name="connsiteX0" fmla="*/ 85725 w 3810000"/>
              <a:gd name="connsiteY0" fmla="*/ 85725 h 581025"/>
              <a:gd name="connsiteX1" fmla="*/ 38100 w 3810000"/>
              <a:gd name="connsiteY1" fmla="*/ 38100 h 581025"/>
              <a:gd name="connsiteX2" fmla="*/ 38100 w 3810000"/>
              <a:gd name="connsiteY2" fmla="*/ 0 h 581025"/>
              <a:gd name="connsiteX3" fmla="*/ 3767137 w 3810000"/>
              <a:gd name="connsiteY3" fmla="*/ 0 h 581025"/>
              <a:gd name="connsiteX4" fmla="*/ 3767137 w 3810000"/>
              <a:gd name="connsiteY4" fmla="*/ 42862 h 581025"/>
              <a:gd name="connsiteX5" fmla="*/ 3714750 w 3810000"/>
              <a:gd name="connsiteY5" fmla="*/ 61912 h 581025"/>
              <a:gd name="connsiteX6" fmla="*/ 3810000 w 3810000"/>
              <a:gd name="connsiteY6" fmla="*/ 85725 h 581025"/>
              <a:gd name="connsiteX7" fmla="*/ 3767137 w 3810000"/>
              <a:gd name="connsiteY7" fmla="*/ 114300 h 581025"/>
              <a:gd name="connsiteX8" fmla="*/ 3767137 w 3810000"/>
              <a:gd name="connsiteY8" fmla="*/ 147637 h 581025"/>
              <a:gd name="connsiteX9" fmla="*/ 3448050 w 3810000"/>
              <a:gd name="connsiteY9" fmla="*/ 147637 h 581025"/>
              <a:gd name="connsiteX10" fmla="*/ 3448050 w 3810000"/>
              <a:gd name="connsiteY10" fmla="*/ 576262 h 581025"/>
              <a:gd name="connsiteX11" fmla="*/ 3119437 w 3810000"/>
              <a:gd name="connsiteY11" fmla="*/ 576262 h 581025"/>
              <a:gd name="connsiteX12" fmla="*/ 3119437 w 3810000"/>
              <a:gd name="connsiteY12" fmla="*/ 147637 h 581025"/>
              <a:gd name="connsiteX13" fmla="*/ 695325 w 3810000"/>
              <a:gd name="connsiteY13" fmla="*/ 147637 h 581025"/>
              <a:gd name="connsiteX14" fmla="*/ 695325 w 3810000"/>
              <a:gd name="connsiteY14" fmla="*/ 581025 h 581025"/>
              <a:gd name="connsiteX15" fmla="*/ 371475 w 3810000"/>
              <a:gd name="connsiteY15" fmla="*/ 581025 h 581025"/>
              <a:gd name="connsiteX16" fmla="*/ 371475 w 3810000"/>
              <a:gd name="connsiteY16" fmla="*/ 147637 h 581025"/>
              <a:gd name="connsiteX17" fmla="*/ 47625 w 3810000"/>
              <a:gd name="connsiteY17" fmla="*/ 147637 h 581025"/>
              <a:gd name="connsiteX18" fmla="*/ 47625 w 3810000"/>
              <a:gd name="connsiteY18" fmla="*/ 114300 h 581025"/>
              <a:gd name="connsiteX19" fmla="*/ 0 w 3810000"/>
              <a:gd name="connsiteY19" fmla="*/ 104775 h 581025"/>
              <a:gd name="connsiteX20" fmla="*/ 85725 w 3810000"/>
              <a:gd name="connsiteY20" fmla="*/ 85725 h 5810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</a:cxnLst>
            <a:rect l="l" t="t" r="r" b="b"/>
            <a:pathLst>
              <a:path w="3810000" h="581025">
                <a:moveTo>
                  <a:pt x="85725" y="85725"/>
                </a:moveTo>
                <a:lnTo>
                  <a:pt x="38100" y="38100"/>
                </a:lnTo>
                <a:lnTo>
                  <a:pt x="38100" y="0"/>
                </a:lnTo>
                <a:lnTo>
                  <a:pt x="3767137" y="0"/>
                </a:lnTo>
                <a:lnTo>
                  <a:pt x="3767137" y="42862"/>
                </a:lnTo>
                <a:lnTo>
                  <a:pt x="3714750" y="61912"/>
                </a:lnTo>
                <a:lnTo>
                  <a:pt x="3810000" y="85725"/>
                </a:lnTo>
                <a:lnTo>
                  <a:pt x="3767137" y="114300"/>
                </a:lnTo>
                <a:lnTo>
                  <a:pt x="3767137" y="147637"/>
                </a:lnTo>
                <a:lnTo>
                  <a:pt x="3448050" y="147637"/>
                </a:lnTo>
                <a:lnTo>
                  <a:pt x="3448050" y="576262"/>
                </a:lnTo>
                <a:lnTo>
                  <a:pt x="3119437" y="576262"/>
                </a:lnTo>
                <a:lnTo>
                  <a:pt x="3119437" y="147637"/>
                </a:lnTo>
                <a:lnTo>
                  <a:pt x="695325" y="147637"/>
                </a:lnTo>
                <a:lnTo>
                  <a:pt x="695325" y="581025"/>
                </a:lnTo>
                <a:lnTo>
                  <a:pt x="371475" y="581025"/>
                </a:lnTo>
                <a:lnTo>
                  <a:pt x="371475" y="147637"/>
                </a:lnTo>
                <a:lnTo>
                  <a:pt x="47625" y="147637"/>
                </a:lnTo>
                <a:lnTo>
                  <a:pt x="47625" y="114300"/>
                </a:lnTo>
                <a:lnTo>
                  <a:pt x="0" y="104775"/>
                </a:lnTo>
                <a:lnTo>
                  <a:pt x="85725" y="85725"/>
                </a:lnTo>
                <a:close/>
              </a:path>
            </a:pathLst>
          </a:custGeom>
          <a:blipFill>
            <a:blip xmlns:r="http://schemas.openxmlformats.org/officeDocument/2006/relationships" r:embed="rId1"/>
            <a:tile tx="0" ty="0" sx="100000" sy="100000" flip="none" algn="tl"/>
          </a:blip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70" name="Straight Connector 69">
            <a:extLst>
              <a:ext uri="{FF2B5EF4-FFF2-40B4-BE49-F238E27FC236}">
                <a16:creationId xmlns:a16="http://schemas.microsoft.com/office/drawing/2014/main" id="{E8E17064-DAD9-4552-B12E-9ADE8CD5A219}"/>
              </a:ext>
            </a:extLst>
          </xdr:cNvPr>
          <xdr:cNvCxnSpPr/>
        </xdr:nvCxnSpPr>
        <xdr:spPr>
          <a:xfrm flipH="1">
            <a:off x="2390775" y="17702213"/>
            <a:ext cx="85725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1" name="Straight Connector 70">
            <a:extLst>
              <a:ext uri="{FF2B5EF4-FFF2-40B4-BE49-F238E27FC236}">
                <a16:creationId xmlns:a16="http://schemas.microsoft.com/office/drawing/2014/main" id="{1C572259-3F80-46DA-B3BD-7B625C54F653}"/>
              </a:ext>
            </a:extLst>
          </xdr:cNvPr>
          <xdr:cNvCxnSpPr/>
        </xdr:nvCxnSpPr>
        <xdr:spPr>
          <a:xfrm>
            <a:off x="4857750" y="17626013"/>
            <a:ext cx="0" cy="1952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2" name="Straight Connector 71">
            <a:extLst>
              <a:ext uri="{FF2B5EF4-FFF2-40B4-BE49-F238E27FC236}">
                <a16:creationId xmlns:a16="http://schemas.microsoft.com/office/drawing/2014/main" id="{DF83E6E1-B4DB-4268-B01B-1955F0952023}"/>
              </a:ext>
            </a:extLst>
          </xdr:cNvPr>
          <xdr:cNvCxnSpPr/>
        </xdr:nvCxnSpPr>
        <xdr:spPr>
          <a:xfrm flipH="1">
            <a:off x="4810125" y="17702213"/>
            <a:ext cx="85725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76200</xdr:colOff>
      <xdr:row>51</xdr:row>
      <xdr:rowOff>0</xdr:rowOff>
    </xdr:from>
    <xdr:to>
      <xdr:col>39</xdr:col>
      <xdr:colOff>123825</xdr:colOff>
      <xdr:row>84</xdr:row>
      <xdr:rowOff>9525</xdr:rowOff>
    </xdr:to>
    <xdr:grpSp>
      <xdr:nvGrpSpPr>
        <xdr:cNvPr id="73" name="Group 72">
          <a:extLst>
            <a:ext uri="{FF2B5EF4-FFF2-40B4-BE49-F238E27FC236}">
              <a16:creationId xmlns:a16="http://schemas.microsoft.com/office/drawing/2014/main" id="{7D1DC0EA-9E0A-4343-A2FE-95DE68376038}"/>
            </a:ext>
          </a:extLst>
        </xdr:cNvPr>
        <xdr:cNvGrpSpPr/>
      </xdr:nvGrpSpPr>
      <xdr:grpSpPr>
        <a:xfrm>
          <a:off x="561975" y="7715250"/>
          <a:ext cx="5876925" cy="4733925"/>
          <a:chOff x="561975" y="12172950"/>
          <a:chExt cx="5876925" cy="4733925"/>
        </a:xfrm>
      </xdr:grpSpPr>
      <xdr:cxnSp macro="">
        <xdr:nvCxnSpPr>
          <xdr:cNvPr id="76" name="Straight Connector 75">
            <a:extLst>
              <a:ext uri="{FF2B5EF4-FFF2-40B4-BE49-F238E27FC236}">
                <a16:creationId xmlns:a16="http://schemas.microsoft.com/office/drawing/2014/main" id="{293E0AF8-4AB8-466D-B71D-04DE0B3E8011}"/>
              </a:ext>
            </a:extLst>
          </xdr:cNvPr>
          <xdr:cNvCxnSpPr/>
        </xdr:nvCxnSpPr>
        <xdr:spPr>
          <a:xfrm flipV="1">
            <a:off x="1943100" y="12172950"/>
            <a:ext cx="0" cy="4714875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7" name="Straight Connector 76">
            <a:extLst>
              <a:ext uri="{FF2B5EF4-FFF2-40B4-BE49-F238E27FC236}">
                <a16:creationId xmlns:a16="http://schemas.microsoft.com/office/drawing/2014/main" id="{390B8CB5-4BD0-4394-B7D9-B8A09442A72B}"/>
              </a:ext>
            </a:extLst>
          </xdr:cNvPr>
          <xdr:cNvCxnSpPr/>
        </xdr:nvCxnSpPr>
        <xdr:spPr>
          <a:xfrm flipV="1">
            <a:off x="2266950" y="12172950"/>
            <a:ext cx="0" cy="472440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" name="Straight Connector 77">
            <a:extLst>
              <a:ext uri="{FF2B5EF4-FFF2-40B4-BE49-F238E27FC236}">
                <a16:creationId xmlns:a16="http://schemas.microsoft.com/office/drawing/2014/main" id="{42587C54-6055-4E7E-BCAB-D6CCD9A2C679}"/>
              </a:ext>
            </a:extLst>
          </xdr:cNvPr>
          <xdr:cNvCxnSpPr/>
        </xdr:nvCxnSpPr>
        <xdr:spPr>
          <a:xfrm flipV="1">
            <a:off x="4695825" y="12172950"/>
            <a:ext cx="0" cy="4733925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Straight Connector 78">
            <a:extLst>
              <a:ext uri="{FF2B5EF4-FFF2-40B4-BE49-F238E27FC236}">
                <a16:creationId xmlns:a16="http://schemas.microsoft.com/office/drawing/2014/main" id="{01414462-D89B-4D53-8AB6-E681F636FCD0}"/>
              </a:ext>
            </a:extLst>
          </xdr:cNvPr>
          <xdr:cNvCxnSpPr/>
        </xdr:nvCxnSpPr>
        <xdr:spPr>
          <a:xfrm flipV="1">
            <a:off x="5019675" y="12182476"/>
            <a:ext cx="0" cy="4724399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1" name="Straight Connector 80">
            <a:extLst>
              <a:ext uri="{FF2B5EF4-FFF2-40B4-BE49-F238E27FC236}">
                <a16:creationId xmlns:a16="http://schemas.microsoft.com/office/drawing/2014/main" id="{252BB46E-B77F-4710-BE50-8B809BB5FF6C}"/>
              </a:ext>
            </a:extLst>
          </xdr:cNvPr>
          <xdr:cNvCxnSpPr/>
        </xdr:nvCxnSpPr>
        <xdr:spPr>
          <a:xfrm>
            <a:off x="819150" y="15568614"/>
            <a:ext cx="533400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Straight Connector 81">
            <a:extLst>
              <a:ext uri="{FF2B5EF4-FFF2-40B4-BE49-F238E27FC236}">
                <a16:creationId xmlns:a16="http://schemas.microsoft.com/office/drawing/2014/main" id="{E91D692F-3FFA-4FD2-BFB3-76EFBC136FB8}"/>
              </a:ext>
            </a:extLst>
          </xdr:cNvPr>
          <xdr:cNvCxnSpPr/>
        </xdr:nvCxnSpPr>
        <xdr:spPr>
          <a:xfrm>
            <a:off x="809625" y="15892464"/>
            <a:ext cx="5343525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" name="Straight Connector 83">
            <a:extLst>
              <a:ext uri="{FF2B5EF4-FFF2-40B4-BE49-F238E27FC236}">
                <a16:creationId xmlns:a16="http://schemas.microsoft.com/office/drawing/2014/main" id="{4C167108-9221-4945-B389-0CC406901275}"/>
              </a:ext>
            </a:extLst>
          </xdr:cNvPr>
          <xdr:cNvCxnSpPr/>
        </xdr:nvCxnSpPr>
        <xdr:spPr>
          <a:xfrm>
            <a:off x="819150" y="13168314"/>
            <a:ext cx="533400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Straight Connector 84">
            <a:extLst>
              <a:ext uri="{FF2B5EF4-FFF2-40B4-BE49-F238E27FC236}">
                <a16:creationId xmlns:a16="http://schemas.microsoft.com/office/drawing/2014/main" id="{EDCEA9CF-EF94-472F-96F1-8C1CC9AAC0BD}"/>
              </a:ext>
            </a:extLst>
          </xdr:cNvPr>
          <xdr:cNvCxnSpPr/>
        </xdr:nvCxnSpPr>
        <xdr:spPr>
          <a:xfrm>
            <a:off x="819150" y="13492164"/>
            <a:ext cx="5324475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" name="Straight Connector 85">
            <a:extLst>
              <a:ext uri="{FF2B5EF4-FFF2-40B4-BE49-F238E27FC236}">
                <a16:creationId xmlns:a16="http://schemas.microsoft.com/office/drawing/2014/main" id="{00B10CE9-53C5-43FD-8509-00A271D67621}"/>
              </a:ext>
            </a:extLst>
          </xdr:cNvPr>
          <xdr:cNvCxnSpPr/>
        </xdr:nvCxnSpPr>
        <xdr:spPr>
          <a:xfrm>
            <a:off x="3724275" y="13239750"/>
            <a:ext cx="0" cy="2619375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" name="Straight Connector 86">
            <a:extLst>
              <a:ext uri="{FF2B5EF4-FFF2-40B4-BE49-F238E27FC236}">
                <a16:creationId xmlns:a16="http://schemas.microsoft.com/office/drawing/2014/main" id="{6B9D2096-8E10-4E48-AC6B-C0FC0C7BF84D}"/>
              </a:ext>
            </a:extLst>
          </xdr:cNvPr>
          <xdr:cNvCxnSpPr/>
        </xdr:nvCxnSpPr>
        <xdr:spPr>
          <a:xfrm>
            <a:off x="2752725" y="12696825"/>
            <a:ext cx="0" cy="1333500"/>
          </a:xfrm>
          <a:prstGeom prst="lin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Straight Connector 87">
            <a:extLst>
              <a:ext uri="{FF2B5EF4-FFF2-40B4-BE49-F238E27FC236}">
                <a16:creationId xmlns:a16="http://schemas.microsoft.com/office/drawing/2014/main" id="{BB36644B-6749-45BA-AF97-76F2B95E636A}"/>
              </a:ext>
            </a:extLst>
          </xdr:cNvPr>
          <xdr:cNvCxnSpPr/>
        </xdr:nvCxnSpPr>
        <xdr:spPr>
          <a:xfrm flipH="1" flipV="1">
            <a:off x="2686050" y="15154275"/>
            <a:ext cx="561975" cy="34290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9" name="Straight Connector 88">
            <a:extLst>
              <a:ext uri="{FF2B5EF4-FFF2-40B4-BE49-F238E27FC236}">
                <a16:creationId xmlns:a16="http://schemas.microsoft.com/office/drawing/2014/main" id="{C5D704AC-AAC6-4835-A140-4930D88EA656}"/>
              </a:ext>
            </a:extLst>
          </xdr:cNvPr>
          <xdr:cNvCxnSpPr/>
        </xdr:nvCxnSpPr>
        <xdr:spPr>
          <a:xfrm flipH="1">
            <a:off x="3724275" y="15020925"/>
            <a:ext cx="228600" cy="352427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" name="Straight Connector 89">
            <a:extLst>
              <a:ext uri="{FF2B5EF4-FFF2-40B4-BE49-F238E27FC236}">
                <a16:creationId xmlns:a16="http://schemas.microsoft.com/office/drawing/2014/main" id="{B7E87D07-388A-4F84-8ED9-08A100942A0C}"/>
              </a:ext>
            </a:extLst>
          </xdr:cNvPr>
          <xdr:cNvCxnSpPr/>
        </xdr:nvCxnSpPr>
        <xdr:spPr>
          <a:xfrm flipV="1">
            <a:off x="2743200" y="12468225"/>
            <a:ext cx="114300" cy="51435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1" name="Rectangle 90">
            <a:extLst>
              <a:ext uri="{FF2B5EF4-FFF2-40B4-BE49-F238E27FC236}">
                <a16:creationId xmlns:a16="http://schemas.microsoft.com/office/drawing/2014/main" id="{A0AF2F1A-9508-44F0-8B39-C5E44D358619}"/>
              </a:ext>
            </a:extLst>
          </xdr:cNvPr>
          <xdr:cNvSpPr/>
        </xdr:nvSpPr>
        <xdr:spPr>
          <a:xfrm>
            <a:off x="1952625" y="13182601"/>
            <a:ext cx="304799" cy="304800"/>
          </a:xfrm>
          <a:prstGeom prst="rect">
            <a:avLst/>
          </a:prstGeom>
          <a:pattFill prst="ltUpDiag">
            <a:fgClr>
              <a:schemeClr val="tx1"/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2" name="Rectangle 91">
            <a:extLst>
              <a:ext uri="{FF2B5EF4-FFF2-40B4-BE49-F238E27FC236}">
                <a16:creationId xmlns:a16="http://schemas.microsoft.com/office/drawing/2014/main" id="{76D3C56A-C1FA-4C93-B7DC-BE07AC927683}"/>
              </a:ext>
            </a:extLst>
          </xdr:cNvPr>
          <xdr:cNvSpPr/>
        </xdr:nvSpPr>
        <xdr:spPr>
          <a:xfrm>
            <a:off x="4714875" y="13182601"/>
            <a:ext cx="304801" cy="304799"/>
          </a:xfrm>
          <a:prstGeom prst="rect">
            <a:avLst/>
          </a:prstGeom>
          <a:pattFill prst="ltUpDiag">
            <a:fgClr>
              <a:schemeClr val="tx1"/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3" name="Rectangle 92">
            <a:extLst>
              <a:ext uri="{FF2B5EF4-FFF2-40B4-BE49-F238E27FC236}">
                <a16:creationId xmlns:a16="http://schemas.microsoft.com/office/drawing/2014/main" id="{47219373-3050-4F82-88F2-C931A68B9214}"/>
              </a:ext>
            </a:extLst>
          </xdr:cNvPr>
          <xdr:cNvSpPr/>
        </xdr:nvSpPr>
        <xdr:spPr>
          <a:xfrm>
            <a:off x="4714875" y="15582900"/>
            <a:ext cx="304801" cy="304799"/>
          </a:xfrm>
          <a:prstGeom prst="rect">
            <a:avLst/>
          </a:prstGeom>
          <a:pattFill prst="ltUpDiag">
            <a:fgClr>
              <a:schemeClr val="tx1"/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4" name="Rectangle 93">
            <a:extLst>
              <a:ext uri="{FF2B5EF4-FFF2-40B4-BE49-F238E27FC236}">
                <a16:creationId xmlns:a16="http://schemas.microsoft.com/office/drawing/2014/main" id="{74C19751-DAA4-47D0-8E45-F790EB898F36}"/>
              </a:ext>
            </a:extLst>
          </xdr:cNvPr>
          <xdr:cNvSpPr/>
        </xdr:nvSpPr>
        <xdr:spPr>
          <a:xfrm>
            <a:off x="1962150" y="15582900"/>
            <a:ext cx="304799" cy="304800"/>
          </a:xfrm>
          <a:prstGeom prst="rect">
            <a:avLst/>
          </a:prstGeom>
          <a:pattFill prst="ltUpDiag">
            <a:fgClr>
              <a:schemeClr val="tx1"/>
            </a:fgClr>
            <a:bgClr>
              <a:schemeClr val="bg1"/>
            </a:bgClr>
          </a:patt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95" name="Straight Connector 94">
            <a:extLst>
              <a:ext uri="{FF2B5EF4-FFF2-40B4-BE49-F238E27FC236}">
                <a16:creationId xmlns:a16="http://schemas.microsoft.com/office/drawing/2014/main" id="{CF9468E0-9FC3-42B0-8E77-9928749C8326}"/>
              </a:ext>
            </a:extLst>
          </xdr:cNvPr>
          <xdr:cNvCxnSpPr/>
        </xdr:nvCxnSpPr>
        <xdr:spPr>
          <a:xfrm>
            <a:off x="561975" y="14382750"/>
            <a:ext cx="571500" cy="0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6" name="Isosceles Triangle 95">
            <a:extLst>
              <a:ext uri="{FF2B5EF4-FFF2-40B4-BE49-F238E27FC236}">
                <a16:creationId xmlns:a16="http://schemas.microsoft.com/office/drawing/2014/main" id="{A978EA9A-C0D2-40FD-A346-6D138509F387}"/>
              </a:ext>
            </a:extLst>
          </xdr:cNvPr>
          <xdr:cNvSpPr/>
        </xdr:nvSpPr>
        <xdr:spPr>
          <a:xfrm>
            <a:off x="571500" y="14192250"/>
            <a:ext cx="161925" cy="114300"/>
          </a:xfrm>
          <a:prstGeom prst="triangle">
            <a:avLst/>
          </a:prstGeom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cxnSp macro="">
        <xdr:nvCxnSpPr>
          <xdr:cNvPr id="97" name="Straight Connector 96">
            <a:extLst>
              <a:ext uri="{FF2B5EF4-FFF2-40B4-BE49-F238E27FC236}">
                <a16:creationId xmlns:a16="http://schemas.microsoft.com/office/drawing/2014/main" id="{C4D381B2-33DA-4C7D-9CB0-B03C52D77C45}"/>
              </a:ext>
            </a:extLst>
          </xdr:cNvPr>
          <xdr:cNvCxnSpPr/>
        </xdr:nvCxnSpPr>
        <xdr:spPr>
          <a:xfrm>
            <a:off x="5867400" y="14373225"/>
            <a:ext cx="571500" cy="0"/>
          </a:xfrm>
          <a:prstGeom prst="line">
            <a:avLst/>
          </a:prstGeom>
          <a:ln w="9525"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8" name="Isosceles Triangle 97">
            <a:extLst>
              <a:ext uri="{FF2B5EF4-FFF2-40B4-BE49-F238E27FC236}">
                <a16:creationId xmlns:a16="http://schemas.microsoft.com/office/drawing/2014/main" id="{FBE13644-A2B3-4A8B-BED6-12648EC92C03}"/>
              </a:ext>
            </a:extLst>
          </xdr:cNvPr>
          <xdr:cNvSpPr/>
        </xdr:nvSpPr>
        <xdr:spPr>
          <a:xfrm>
            <a:off x="6248400" y="14201775"/>
            <a:ext cx="161925" cy="114300"/>
          </a:xfrm>
          <a:prstGeom prst="triangle">
            <a:avLst/>
          </a:prstGeom>
          <a:solidFill>
            <a:schemeClr val="bg1">
              <a:lumMod val="75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sp macro="" textlink="">
        <xdr:nvSpPr>
          <xdr:cNvPr id="99" name="Freeform: Shape 98">
            <a:extLst>
              <a:ext uri="{FF2B5EF4-FFF2-40B4-BE49-F238E27FC236}">
                <a16:creationId xmlns:a16="http://schemas.microsoft.com/office/drawing/2014/main" id="{A702B466-6940-4A0D-8722-F056B35963B3}"/>
              </a:ext>
            </a:extLst>
          </xdr:cNvPr>
          <xdr:cNvSpPr/>
        </xdr:nvSpPr>
        <xdr:spPr>
          <a:xfrm>
            <a:off x="3243645" y="12622169"/>
            <a:ext cx="161925" cy="3837031"/>
          </a:xfrm>
          <a:custGeom>
            <a:avLst/>
            <a:gdLst>
              <a:gd name="connsiteX0" fmla="*/ 0 w 159608"/>
              <a:gd name="connsiteY0" fmla="*/ 0 h 3871784"/>
              <a:gd name="connsiteX1" fmla="*/ 0 w 159608"/>
              <a:gd name="connsiteY1" fmla="*/ 1220230 h 3871784"/>
              <a:gd name="connsiteX2" fmla="*/ 159608 w 159608"/>
              <a:gd name="connsiteY2" fmla="*/ 1395284 h 3871784"/>
              <a:gd name="connsiteX3" fmla="*/ 159608 w 159608"/>
              <a:gd name="connsiteY3" fmla="*/ 2507392 h 3871784"/>
              <a:gd name="connsiteX4" fmla="*/ 0 w 159608"/>
              <a:gd name="connsiteY4" fmla="*/ 2667000 h 3871784"/>
              <a:gd name="connsiteX5" fmla="*/ 0 w 159608"/>
              <a:gd name="connsiteY5" fmla="*/ 3871784 h 387178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159608" h="3871784">
                <a:moveTo>
                  <a:pt x="0" y="0"/>
                </a:moveTo>
                <a:lnTo>
                  <a:pt x="0" y="1220230"/>
                </a:lnTo>
                <a:lnTo>
                  <a:pt x="159608" y="1395284"/>
                </a:lnTo>
                <a:lnTo>
                  <a:pt x="159608" y="2507392"/>
                </a:lnTo>
                <a:lnTo>
                  <a:pt x="0" y="2667000"/>
                </a:lnTo>
                <a:lnTo>
                  <a:pt x="0" y="3871784"/>
                </a:lnTo>
              </a:path>
            </a:pathLst>
          </a:custGeom>
          <a:noFill/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tr-TR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100" name="Straight Connector 99">
            <a:extLst>
              <a:ext uri="{FF2B5EF4-FFF2-40B4-BE49-F238E27FC236}">
                <a16:creationId xmlns:a16="http://schemas.microsoft.com/office/drawing/2014/main" id="{EBEB9F2A-74C2-4C56-9C0A-CFF6840C565D}"/>
              </a:ext>
            </a:extLst>
          </xdr:cNvPr>
          <xdr:cNvCxnSpPr/>
        </xdr:nvCxnSpPr>
        <xdr:spPr>
          <a:xfrm>
            <a:off x="2190750" y="14320837"/>
            <a:ext cx="2595562" cy="0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" name="Straight Connector 100">
            <a:extLst>
              <a:ext uri="{FF2B5EF4-FFF2-40B4-BE49-F238E27FC236}">
                <a16:creationId xmlns:a16="http://schemas.microsoft.com/office/drawing/2014/main" id="{44316E0D-70CA-4746-A072-BBF170A37DDA}"/>
              </a:ext>
            </a:extLst>
          </xdr:cNvPr>
          <xdr:cNvCxnSpPr/>
        </xdr:nvCxnSpPr>
        <xdr:spPr>
          <a:xfrm flipH="1">
            <a:off x="2233612" y="14277975"/>
            <a:ext cx="85725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2" name="Straight Connector 101">
            <a:extLst>
              <a:ext uri="{FF2B5EF4-FFF2-40B4-BE49-F238E27FC236}">
                <a16:creationId xmlns:a16="http://schemas.microsoft.com/office/drawing/2014/main" id="{7972D558-BC76-4138-9CA8-BA6999EEFF87}"/>
              </a:ext>
            </a:extLst>
          </xdr:cNvPr>
          <xdr:cNvCxnSpPr/>
        </xdr:nvCxnSpPr>
        <xdr:spPr>
          <a:xfrm flipH="1">
            <a:off x="4652962" y="14277975"/>
            <a:ext cx="85725" cy="80962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DDA0E-1B95-439A-B977-56AF3C86E9DC}">
  <dimension ref="B1:AS106"/>
  <sheetViews>
    <sheetView showGridLines="0" tabSelected="1" zoomScaleNormal="100" workbookViewId="0">
      <selection activeCell="BH92" sqref="BH92"/>
    </sheetView>
  </sheetViews>
  <sheetFormatPr defaultRowHeight="11.25" x14ac:dyDescent="0.2"/>
  <cols>
    <col min="1" max="929" width="2.83203125" style="1" customWidth="1"/>
    <col min="930" max="16384" width="9.33203125" style="1"/>
  </cols>
  <sheetData>
    <row r="1" spans="2:44" ht="12" thickBot="1" x14ac:dyDescent="0.25"/>
    <row r="2" spans="2:44" ht="43.5" customHeight="1" x14ac:dyDescent="0.2">
      <c r="B2" s="53" t="s">
        <v>14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5"/>
    </row>
    <row r="3" spans="2:44" x14ac:dyDescent="0.2"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" t="s">
        <v>13</v>
      </c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2"/>
    </row>
    <row r="4" spans="2:44" x14ac:dyDescent="0.2">
      <c r="B4" s="5"/>
      <c r="C4" s="3"/>
      <c r="D4" s="3"/>
      <c r="E4" s="3"/>
      <c r="F4" s="28" t="s">
        <v>18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4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2"/>
    </row>
    <row r="5" spans="2:44" x14ac:dyDescent="0.2">
      <c r="B5" s="5"/>
      <c r="C5" s="3"/>
      <c r="D5" s="3"/>
      <c r="E5" s="3"/>
      <c r="F5" s="3" t="s">
        <v>0</v>
      </c>
      <c r="G5" s="3"/>
      <c r="H5" s="3"/>
      <c r="I5" s="3"/>
      <c r="J5" s="52">
        <v>5685</v>
      </c>
      <c r="K5" s="52"/>
      <c r="L5" s="52"/>
      <c r="M5" s="3" t="s">
        <v>1</v>
      </c>
      <c r="N5" s="3"/>
      <c r="O5" s="3"/>
      <c r="P5" s="3" t="s">
        <v>17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2"/>
    </row>
    <row r="6" spans="2:44" x14ac:dyDescent="0.2">
      <c r="B6" s="5"/>
      <c r="C6" s="3"/>
      <c r="D6" s="3"/>
      <c r="E6" s="3"/>
      <c r="F6" s="3" t="s">
        <v>2</v>
      </c>
      <c r="G6" s="3"/>
      <c r="H6" s="3"/>
      <c r="I6" s="3"/>
      <c r="J6" s="3"/>
      <c r="K6" s="3"/>
      <c r="L6" s="56">
        <v>26</v>
      </c>
      <c r="M6" s="56"/>
      <c r="N6" s="3" t="s">
        <v>3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2"/>
    </row>
    <row r="7" spans="2:44" x14ac:dyDescent="0.2">
      <c r="B7" s="5"/>
      <c r="C7" s="3"/>
      <c r="D7" s="3"/>
      <c r="E7" s="3"/>
      <c r="F7" s="3" t="s">
        <v>9</v>
      </c>
      <c r="G7" s="3"/>
      <c r="H7" s="3"/>
      <c r="I7" s="3"/>
      <c r="J7" s="3"/>
      <c r="K7" s="3"/>
      <c r="L7" s="6">
        <f>+L6</f>
        <v>26</v>
      </c>
      <c r="M7" s="6" t="s">
        <v>4</v>
      </c>
      <c r="N7" s="3">
        <v>4</v>
      </c>
      <c r="O7" s="7" t="s">
        <v>5</v>
      </c>
      <c r="P7" s="42">
        <f>PI()*L7^2/N7</f>
        <v>530.92915845667505</v>
      </c>
      <c r="Q7" s="42"/>
      <c r="R7" s="42"/>
      <c r="S7" s="3" t="s">
        <v>1</v>
      </c>
      <c r="T7" s="3"/>
      <c r="U7" s="3"/>
      <c r="V7" s="3" t="s">
        <v>16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2"/>
    </row>
    <row r="8" spans="2:44" x14ac:dyDescent="0.2">
      <c r="B8" s="5"/>
      <c r="C8" s="3"/>
      <c r="D8" s="3"/>
      <c r="E8" s="3"/>
      <c r="F8" s="3" t="s">
        <v>15</v>
      </c>
      <c r="G8" s="3"/>
      <c r="H8" s="3"/>
      <c r="I8" s="3"/>
      <c r="J8" s="3"/>
      <c r="K8" s="3"/>
      <c r="L8" s="3"/>
      <c r="M8" s="3"/>
      <c r="N8" s="3"/>
      <c r="O8" s="42">
        <f>+J5</f>
        <v>5685</v>
      </c>
      <c r="P8" s="42"/>
      <c r="Q8" s="42"/>
      <c r="R8" s="3" t="s">
        <v>12</v>
      </c>
      <c r="S8" s="42">
        <f>+P7</f>
        <v>530.92915845667505</v>
      </c>
      <c r="T8" s="42"/>
      <c r="U8" s="42"/>
      <c r="V8" s="7" t="s">
        <v>5</v>
      </c>
      <c r="W8" s="42">
        <f>+O8/S8</f>
        <v>10.707643212750591</v>
      </c>
      <c r="X8" s="42"/>
      <c r="Y8" s="42"/>
      <c r="Z8" s="21" t="s">
        <v>32</v>
      </c>
      <c r="AA8" s="42">
        <f>ROUNDUP(W8,0)</f>
        <v>11</v>
      </c>
      <c r="AB8" s="42"/>
      <c r="AC8" s="3" t="s">
        <v>6</v>
      </c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2"/>
    </row>
    <row r="9" spans="2:44" x14ac:dyDescent="0.2">
      <c r="B9" s="5"/>
      <c r="C9" s="3"/>
      <c r="D9" s="3"/>
      <c r="E9" s="3"/>
      <c r="F9" s="3" t="s">
        <v>7</v>
      </c>
      <c r="G9" s="3"/>
      <c r="H9" s="3"/>
      <c r="I9" s="3"/>
      <c r="J9" s="3"/>
      <c r="K9" s="3"/>
      <c r="L9" s="3"/>
      <c r="M9" s="8">
        <f>+AA8</f>
        <v>11</v>
      </c>
      <c r="N9" s="60">
        <f>+L6</f>
        <v>26</v>
      </c>
      <c r="O9" s="61"/>
      <c r="P9" s="3" t="s">
        <v>35</v>
      </c>
      <c r="Q9" s="3"/>
      <c r="R9" s="3"/>
      <c r="S9" s="3"/>
      <c r="T9" s="3"/>
      <c r="U9" s="3"/>
      <c r="V9" s="3"/>
      <c r="W9" s="3"/>
      <c r="X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2"/>
    </row>
    <row r="10" spans="2:44" x14ac:dyDescent="0.2">
      <c r="B10" s="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2"/>
    </row>
    <row r="11" spans="2:44" x14ac:dyDescent="0.2">
      <c r="B11" s="5"/>
      <c r="C11" s="3"/>
      <c r="D11" s="3"/>
      <c r="E11" s="3"/>
      <c r="F11" s="28" t="s">
        <v>19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2"/>
    </row>
    <row r="12" spans="2:44" x14ac:dyDescent="0.2">
      <c r="B12" s="5"/>
      <c r="C12" s="3"/>
      <c r="D12" s="3"/>
      <c r="E12" s="3"/>
      <c r="F12" s="3" t="s">
        <v>0</v>
      </c>
      <c r="G12" s="3"/>
      <c r="H12" s="3"/>
      <c r="I12" s="3"/>
      <c r="J12" s="52">
        <v>415</v>
      </c>
      <c r="K12" s="52"/>
      <c r="L12" s="52"/>
      <c r="M12" s="3" t="s">
        <v>1</v>
      </c>
      <c r="N12" s="3"/>
      <c r="O12" s="3"/>
      <c r="P12" s="3" t="s">
        <v>17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2"/>
    </row>
    <row r="13" spans="2:44" x14ac:dyDescent="0.2">
      <c r="B13" s="5"/>
      <c r="C13" s="3"/>
      <c r="D13" s="3"/>
      <c r="E13" s="3"/>
      <c r="F13" s="3" t="s">
        <v>36</v>
      </c>
      <c r="G13" s="3"/>
      <c r="H13" s="3"/>
      <c r="I13" s="3"/>
      <c r="J13" s="3"/>
      <c r="K13" s="3"/>
      <c r="L13" s="3"/>
      <c r="M13" s="3"/>
      <c r="Q13" s="52">
        <v>1000</v>
      </c>
      <c r="R13" s="52"/>
      <c r="S13" s="52"/>
      <c r="T13" s="3" t="s">
        <v>3</v>
      </c>
      <c r="U13" s="3"/>
      <c r="V13" s="3"/>
      <c r="W13" s="3"/>
      <c r="X13" s="3"/>
      <c r="Y13" s="3"/>
      <c r="Z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2"/>
    </row>
    <row r="14" spans="2:44" x14ac:dyDescent="0.2">
      <c r="B14" s="5"/>
      <c r="C14" s="3"/>
      <c r="D14" s="3"/>
      <c r="E14" s="3"/>
      <c r="F14" s="3" t="s">
        <v>2</v>
      </c>
      <c r="G14" s="3"/>
      <c r="H14" s="3"/>
      <c r="I14" s="3"/>
      <c r="J14" s="3"/>
      <c r="K14" s="3"/>
      <c r="L14" s="56">
        <v>8</v>
      </c>
      <c r="M14" s="56"/>
      <c r="N14" s="3" t="s">
        <v>3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2"/>
    </row>
    <row r="15" spans="2:44" x14ac:dyDescent="0.2">
      <c r="B15" s="5"/>
      <c r="C15" s="3"/>
      <c r="D15" s="3"/>
      <c r="E15" s="3"/>
      <c r="F15" s="3" t="s">
        <v>9</v>
      </c>
      <c r="G15" s="3"/>
      <c r="H15" s="3"/>
      <c r="I15" s="3"/>
      <c r="J15" s="3"/>
      <c r="K15" s="3"/>
      <c r="L15" s="6">
        <f>+L14</f>
        <v>8</v>
      </c>
      <c r="M15" s="6" t="s">
        <v>4</v>
      </c>
      <c r="N15" s="3">
        <v>4</v>
      </c>
      <c r="O15" s="7" t="s">
        <v>5</v>
      </c>
      <c r="P15" s="42">
        <f>PI()*L15^2/N15</f>
        <v>50.26548245743669</v>
      </c>
      <c r="Q15" s="42"/>
      <c r="R15" s="42"/>
      <c r="S15" s="3" t="s">
        <v>1</v>
      </c>
      <c r="T15" s="3"/>
      <c r="U15" s="3"/>
      <c r="V15" s="3" t="s">
        <v>16</v>
      </c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2"/>
    </row>
    <row r="16" spans="2:44" x14ac:dyDescent="0.2">
      <c r="B16" s="5"/>
      <c r="C16" s="3"/>
      <c r="D16" s="3"/>
      <c r="E16" s="3"/>
      <c r="F16" s="3" t="s">
        <v>8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2"/>
    </row>
    <row r="17" spans="2:44" x14ac:dyDescent="0.2">
      <c r="B17" s="5"/>
      <c r="C17" s="3"/>
      <c r="D17" s="3"/>
      <c r="E17" s="3"/>
      <c r="F17" s="3" t="s">
        <v>10</v>
      </c>
      <c r="G17" s="3"/>
      <c r="H17" s="42">
        <f>+Q13</f>
        <v>1000</v>
      </c>
      <c r="I17" s="42"/>
      <c r="J17" s="42"/>
      <c r="K17" s="7" t="s">
        <v>11</v>
      </c>
      <c r="L17" s="42">
        <f>+P15</f>
        <v>50.26548245743669</v>
      </c>
      <c r="M17" s="42"/>
      <c r="N17" s="42"/>
      <c r="O17" s="7" t="s">
        <v>12</v>
      </c>
      <c r="P17" s="42">
        <f>+J12</f>
        <v>415</v>
      </c>
      <c r="Q17" s="42"/>
      <c r="R17" s="42"/>
      <c r="S17" s="7" t="s">
        <v>5</v>
      </c>
      <c r="T17" s="42">
        <f>+H17*L17/P17</f>
        <v>121.12164447575105</v>
      </c>
      <c r="U17" s="42"/>
      <c r="V17" s="42"/>
      <c r="W17" s="3" t="s">
        <v>3</v>
      </c>
      <c r="X17" s="3"/>
      <c r="Y17" s="21" t="s">
        <v>32</v>
      </c>
      <c r="Z17" s="42">
        <f>ROUNDDOWN(T17,0)</f>
        <v>121</v>
      </c>
      <c r="AA17" s="42"/>
      <c r="AB17" s="42"/>
      <c r="AC17" s="3" t="s">
        <v>3</v>
      </c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2"/>
    </row>
    <row r="18" spans="2:44" x14ac:dyDescent="0.2">
      <c r="B18" s="5"/>
      <c r="C18" s="3"/>
      <c r="D18" s="3"/>
      <c r="E18" s="3"/>
      <c r="F18" s="3" t="s">
        <v>7</v>
      </c>
      <c r="G18" s="3"/>
      <c r="H18" s="3"/>
      <c r="I18" s="3"/>
      <c r="J18" s="3"/>
      <c r="K18" s="3"/>
      <c r="L18" s="3"/>
      <c r="M18" s="57">
        <f>+L14</f>
        <v>8</v>
      </c>
      <c r="N18" s="58"/>
      <c r="O18" s="59">
        <f>+Z17</f>
        <v>121</v>
      </c>
      <c r="P18" s="59"/>
      <c r="Q18" s="59"/>
      <c r="R18" s="26" t="s">
        <v>34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2"/>
    </row>
    <row r="19" spans="2:44" x14ac:dyDescent="0.2">
      <c r="B19" s="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2"/>
    </row>
    <row r="20" spans="2:44" x14ac:dyDescent="0.2">
      <c r="B20" s="5"/>
      <c r="C20" s="3"/>
      <c r="D20" s="3"/>
      <c r="E20" s="3"/>
      <c r="F20" s="28" t="s">
        <v>57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2"/>
    </row>
    <row r="21" spans="2:44" x14ac:dyDescent="0.2">
      <c r="B21" s="5"/>
      <c r="C21" s="3"/>
      <c r="D21" s="3"/>
      <c r="E21" s="3"/>
      <c r="F21" s="3"/>
      <c r="G21" s="64">
        <v>12</v>
      </c>
      <c r="H21" s="65"/>
      <c r="I21" s="66">
        <v>121</v>
      </c>
      <c r="J21" s="66"/>
      <c r="K21" s="66"/>
      <c r="L21" s="3" t="s">
        <v>34</v>
      </c>
      <c r="O21" s="3"/>
      <c r="P21" s="3" t="s">
        <v>20</v>
      </c>
      <c r="Q21" s="3"/>
      <c r="R21" s="3"/>
      <c r="S21" s="3"/>
      <c r="T21" s="3"/>
      <c r="U21" s="3"/>
      <c r="V21" s="3"/>
      <c r="W21" s="3"/>
      <c r="X21" s="3"/>
      <c r="Y21" s="3"/>
      <c r="Z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2"/>
    </row>
    <row r="22" spans="2:44" s="12" customFormat="1" x14ac:dyDescent="0.2">
      <c r="B22" s="13"/>
      <c r="C22" s="14"/>
      <c r="D22" s="14"/>
      <c r="E22" s="14"/>
      <c r="F22" s="14" t="s">
        <v>27</v>
      </c>
      <c r="G22" s="15"/>
      <c r="H22" s="16"/>
      <c r="I22" s="17"/>
      <c r="J22" s="17"/>
      <c r="K22" s="71">
        <f>+U24</f>
        <v>5500</v>
      </c>
      <c r="L22" s="71"/>
      <c r="M22" s="71"/>
      <c r="N22" s="19" t="s">
        <v>26</v>
      </c>
      <c r="O22" s="14">
        <v>2</v>
      </c>
      <c r="P22" s="19" t="s">
        <v>11</v>
      </c>
      <c r="Q22" s="72">
        <f>+F30</f>
        <v>25</v>
      </c>
      <c r="R22" s="72"/>
      <c r="S22" s="14" t="s">
        <v>28</v>
      </c>
      <c r="T22" s="73">
        <f>+I21</f>
        <v>121</v>
      </c>
      <c r="U22" s="73"/>
      <c r="V22" s="20" t="s">
        <v>29</v>
      </c>
      <c r="W22" s="12">
        <v>1</v>
      </c>
      <c r="X22" s="19" t="s">
        <v>5</v>
      </c>
      <c r="Y22" s="72">
        <f>(K22-O22*Q22)/T22+W22</f>
        <v>46.041322314049587</v>
      </c>
      <c r="Z22" s="72"/>
      <c r="AA22" s="72"/>
      <c r="AB22" s="21" t="s">
        <v>32</v>
      </c>
      <c r="AC22" s="74">
        <f>ROUNDUP(Y22,0)</f>
        <v>47</v>
      </c>
      <c r="AD22" s="74"/>
      <c r="AE22" s="27" t="s">
        <v>6</v>
      </c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8"/>
    </row>
    <row r="23" spans="2:44" s="12" customFormat="1" x14ac:dyDescent="0.2">
      <c r="B23" s="13"/>
      <c r="C23" s="14"/>
      <c r="D23" s="14"/>
      <c r="E23" s="14"/>
      <c r="F23" s="14"/>
      <c r="G23" s="15"/>
      <c r="H23" s="16"/>
      <c r="I23" s="17"/>
      <c r="J23" s="17"/>
      <c r="K23" s="17"/>
      <c r="L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 t="s">
        <v>31</v>
      </c>
      <c r="AB23" s="14"/>
      <c r="AD23" s="14"/>
      <c r="AE23" s="14"/>
      <c r="AF23" s="14"/>
      <c r="AG23" s="14"/>
      <c r="AH23" s="14"/>
      <c r="AI23" s="14"/>
      <c r="AJ23" s="14" t="s">
        <v>30</v>
      </c>
      <c r="AL23" s="14"/>
      <c r="AM23" s="14"/>
      <c r="AN23" s="14"/>
      <c r="AO23" s="14"/>
      <c r="AP23" s="14"/>
      <c r="AQ23" s="14"/>
      <c r="AR23" s="18"/>
    </row>
    <row r="24" spans="2:44" x14ac:dyDescent="0.2">
      <c r="B24" s="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 t="s">
        <v>24</v>
      </c>
      <c r="U24" s="52">
        <v>5500</v>
      </c>
      <c r="V24" s="52"/>
      <c r="W24" s="52"/>
      <c r="X24" s="3" t="s">
        <v>3</v>
      </c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2"/>
    </row>
    <row r="25" spans="2:44" x14ac:dyDescent="0.2">
      <c r="B25" s="5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2"/>
    </row>
    <row r="26" spans="2:44" x14ac:dyDescent="0.2">
      <c r="B26" s="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2"/>
    </row>
    <row r="27" spans="2:44" x14ac:dyDescent="0.2">
      <c r="B27" s="5"/>
      <c r="C27" s="3"/>
      <c r="D27" s="3"/>
      <c r="E27" s="3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3"/>
      <c r="AL27" s="23"/>
      <c r="AM27" s="23"/>
      <c r="AN27" s="3"/>
      <c r="AO27" s="3"/>
      <c r="AP27" s="3"/>
      <c r="AQ27" s="3"/>
      <c r="AR27" s="2"/>
    </row>
    <row r="28" spans="2:44" x14ac:dyDescent="0.2">
      <c r="B28" s="5"/>
      <c r="C28" s="3"/>
      <c r="D28" s="3"/>
      <c r="E28" s="3"/>
      <c r="F28" s="63" t="s">
        <v>3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3"/>
      <c r="AL28" s="24"/>
      <c r="AM28" s="70" t="s">
        <v>3</v>
      </c>
      <c r="AN28" s="3"/>
      <c r="AO28" s="3"/>
      <c r="AP28" s="3"/>
      <c r="AQ28" s="3"/>
      <c r="AR28" s="2"/>
    </row>
    <row r="29" spans="2:44" x14ac:dyDescent="0.2">
      <c r="B29" s="5"/>
      <c r="C29" s="3" t="s">
        <v>25</v>
      </c>
      <c r="D29" s="3"/>
      <c r="E29" s="3"/>
      <c r="F29" s="63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3"/>
      <c r="AL29" s="24"/>
      <c r="AM29" s="70"/>
      <c r="AO29" s="3" t="s">
        <v>25</v>
      </c>
      <c r="AP29" s="3"/>
      <c r="AQ29" s="3"/>
      <c r="AR29" s="2"/>
    </row>
    <row r="30" spans="2:44" x14ac:dyDescent="0.2">
      <c r="B30" s="5"/>
      <c r="C30" s="3"/>
      <c r="D30" s="3"/>
      <c r="E30" s="3"/>
      <c r="F30" s="62">
        <v>25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4"/>
      <c r="AL30" s="24"/>
      <c r="AM30" s="69">
        <f>+F30</f>
        <v>25</v>
      </c>
      <c r="AN30" s="3"/>
      <c r="AO30" s="3"/>
      <c r="AP30" s="3"/>
      <c r="AQ30" s="3"/>
      <c r="AR30" s="2"/>
    </row>
    <row r="31" spans="2:44" x14ac:dyDescent="0.2">
      <c r="B31" s="5"/>
      <c r="C31" s="3"/>
      <c r="D31" s="3"/>
      <c r="E31" s="3"/>
      <c r="F31" s="6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3"/>
      <c r="AL31" s="24"/>
      <c r="AM31" s="69"/>
      <c r="AN31" s="3"/>
      <c r="AO31" s="3"/>
      <c r="AP31" s="3"/>
      <c r="AQ31" s="3"/>
      <c r="AR31" s="2"/>
    </row>
    <row r="32" spans="2:44" x14ac:dyDescent="0.2">
      <c r="B32" s="5"/>
      <c r="C32" s="3"/>
      <c r="D32" s="3"/>
      <c r="E32" s="3"/>
      <c r="F32" s="62"/>
      <c r="G32" s="67">
        <f>+I21</f>
        <v>121</v>
      </c>
      <c r="H32" s="67"/>
      <c r="I32" s="68">
        <f>+G32</f>
        <v>121</v>
      </c>
      <c r="J32" s="68"/>
      <c r="K32" s="68">
        <f>+G32</f>
        <v>121</v>
      </c>
      <c r="L32" s="68"/>
      <c r="M32" s="68">
        <f>+G32</f>
        <v>121</v>
      </c>
      <c r="N32" s="68"/>
      <c r="O32" s="68">
        <f>+G32</f>
        <v>121</v>
      </c>
      <c r="P32" s="68"/>
      <c r="Q32" s="68">
        <f>+G32</f>
        <v>121</v>
      </c>
      <c r="R32" s="68"/>
      <c r="S32" s="68">
        <f>+G32</f>
        <v>121</v>
      </c>
      <c r="T32" s="68"/>
      <c r="U32" s="68">
        <f>+G32</f>
        <v>121</v>
      </c>
      <c r="V32" s="68"/>
      <c r="W32" s="68">
        <f>+G32</f>
        <v>121</v>
      </c>
      <c r="X32" s="68"/>
      <c r="Y32" s="68">
        <f>+G32</f>
        <v>121</v>
      </c>
      <c r="Z32" s="68"/>
      <c r="AA32" s="68">
        <f>+G32</f>
        <v>121</v>
      </c>
      <c r="AB32" s="68"/>
      <c r="AC32" s="68">
        <f>+G32</f>
        <v>121</v>
      </c>
      <c r="AD32" s="68"/>
      <c r="AE32" s="68">
        <f>+G32</f>
        <v>121</v>
      </c>
      <c r="AF32" s="68"/>
      <c r="AG32" s="68">
        <f>+G32</f>
        <v>121</v>
      </c>
      <c r="AH32" s="68"/>
      <c r="AI32" s="68">
        <f>(U24-((AC22-3)*I21+2*F30))/2</f>
        <v>63</v>
      </c>
      <c r="AJ32" s="68"/>
      <c r="AK32" s="76">
        <f>+AI32</f>
        <v>63</v>
      </c>
      <c r="AL32" s="76"/>
      <c r="AM32" s="69"/>
      <c r="AN32" s="3"/>
      <c r="AO32" s="3"/>
      <c r="AP32" s="3"/>
      <c r="AQ32" s="3"/>
      <c r="AR32" s="2"/>
    </row>
    <row r="33" spans="2:44" x14ac:dyDescent="0.2">
      <c r="B33" s="5"/>
      <c r="C33" s="3"/>
      <c r="D33" s="3"/>
      <c r="E33" s="3"/>
      <c r="F33" s="22"/>
      <c r="G33" s="68" t="s">
        <v>3</v>
      </c>
      <c r="H33" s="68"/>
      <c r="I33" s="68" t="s">
        <v>3</v>
      </c>
      <c r="J33" s="68"/>
      <c r="K33" s="68" t="s">
        <v>3</v>
      </c>
      <c r="L33" s="68"/>
      <c r="M33" s="68" t="s">
        <v>3</v>
      </c>
      <c r="N33" s="68"/>
      <c r="O33" s="68" t="s">
        <v>3</v>
      </c>
      <c r="P33" s="68"/>
      <c r="Q33" s="68" t="s">
        <v>3</v>
      </c>
      <c r="R33" s="68"/>
      <c r="S33" s="68" t="s">
        <v>3</v>
      </c>
      <c r="T33" s="68"/>
      <c r="U33" s="68" t="s">
        <v>3</v>
      </c>
      <c r="V33" s="68"/>
      <c r="W33" s="68" t="s">
        <v>3</v>
      </c>
      <c r="X33" s="68"/>
      <c r="Y33" s="68" t="s">
        <v>3</v>
      </c>
      <c r="Z33" s="68"/>
      <c r="AA33" s="68" t="s">
        <v>3</v>
      </c>
      <c r="AB33" s="68"/>
      <c r="AC33" s="68" t="s">
        <v>3</v>
      </c>
      <c r="AD33" s="68"/>
      <c r="AE33" s="68" t="s">
        <v>3</v>
      </c>
      <c r="AF33" s="68"/>
      <c r="AG33" s="68" t="s">
        <v>3</v>
      </c>
      <c r="AH33" s="68"/>
      <c r="AI33" s="68" t="s">
        <v>3</v>
      </c>
      <c r="AJ33" s="68"/>
      <c r="AK33" s="76" t="s">
        <v>3</v>
      </c>
      <c r="AL33" s="76"/>
      <c r="AM33" s="23"/>
      <c r="AN33" s="3"/>
      <c r="AO33" s="3"/>
      <c r="AP33" s="3"/>
      <c r="AQ33" s="3"/>
      <c r="AR33" s="2"/>
    </row>
    <row r="34" spans="2:44" x14ac:dyDescent="0.2">
      <c r="B34" s="5"/>
      <c r="C34" s="3"/>
      <c r="D34" s="3"/>
      <c r="E34" s="3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3"/>
      <c r="AL34" s="23"/>
      <c r="AM34" s="23"/>
      <c r="AN34" s="3"/>
      <c r="AO34" s="3"/>
      <c r="AP34" s="3"/>
      <c r="AQ34" s="3"/>
      <c r="AR34" s="2"/>
    </row>
    <row r="35" spans="2:44" x14ac:dyDescent="0.2">
      <c r="B35" s="5"/>
      <c r="C35" s="3"/>
      <c r="D35" s="3"/>
      <c r="E35" s="3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3"/>
      <c r="AL35" s="23"/>
      <c r="AM35" s="23"/>
      <c r="AN35" s="3"/>
      <c r="AO35" s="3"/>
      <c r="AP35" s="3"/>
      <c r="AQ35" s="3"/>
      <c r="AR35" s="2"/>
    </row>
    <row r="36" spans="2:44" x14ac:dyDescent="0.2">
      <c r="B36" s="5"/>
      <c r="C36" s="3"/>
      <c r="D36" s="3"/>
      <c r="E36" s="3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3"/>
      <c r="AL36" s="23"/>
      <c r="AM36" s="23"/>
      <c r="AN36" s="3"/>
      <c r="AO36" s="3"/>
      <c r="AP36" s="3"/>
      <c r="AQ36" s="3"/>
      <c r="AR36" s="2"/>
    </row>
    <row r="37" spans="2:44" x14ac:dyDescent="0.2">
      <c r="B37" s="5"/>
      <c r="C37" s="3"/>
      <c r="D37" s="3"/>
      <c r="E37" s="3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3"/>
      <c r="AL37" s="23"/>
      <c r="AM37" s="23"/>
      <c r="AN37" s="3"/>
      <c r="AO37" s="3"/>
      <c r="AP37" s="3"/>
      <c r="AQ37" s="3"/>
      <c r="AR37" s="2"/>
    </row>
    <row r="38" spans="2:44" x14ac:dyDescent="0.2">
      <c r="B38" s="5"/>
      <c r="C38" s="3"/>
      <c r="D38" s="3"/>
      <c r="E38" s="3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3"/>
      <c r="AL38" s="23"/>
      <c r="AM38" s="23"/>
      <c r="AN38" s="3"/>
      <c r="AO38" s="3"/>
      <c r="AP38" s="3"/>
      <c r="AQ38" s="3"/>
      <c r="AR38" s="2"/>
    </row>
    <row r="39" spans="2:44" x14ac:dyDescent="0.2">
      <c r="B39" s="5"/>
      <c r="C39" s="3"/>
      <c r="D39" s="3"/>
      <c r="E39" s="3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3"/>
      <c r="AL39" s="23"/>
      <c r="AM39" s="23"/>
      <c r="AN39" s="3"/>
      <c r="AO39" s="3"/>
      <c r="AP39" s="3"/>
      <c r="AQ39" s="3"/>
      <c r="AR39" s="2"/>
    </row>
    <row r="40" spans="2:44" x14ac:dyDescent="0.2">
      <c r="B40" s="5"/>
      <c r="C40" s="3"/>
      <c r="D40" s="3"/>
      <c r="E40" s="3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3"/>
      <c r="AL40" s="23"/>
      <c r="AM40" s="23"/>
      <c r="AN40" s="3"/>
      <c r="AO40" s="3"/>
      <c r="AP40" s="3"/>
      <c r="AQ40" s="3"/>
      <c r="AR40" s="2"/>
    </row>
    <row r="41" spans="2:44" x14ac:dyDescent="0.2">
      <c r="B41" s="5"/>
      <c r="C41" s="3"/>
      <c r="D41" s="3"/>
      <c r="E41" s="3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3"/>
      <c r="AL41" s="23"/>
      <c r="AM41" s="23"/>
      <c r="AN41" s="3"/>
      <c r="AO41" s="3"/>
      <c r="AP41" s="3"/>
      <c r="AQ41" s="3"/>
      <c r="AR41" s="2"/>
    </row>
    <row r="42" spans="2:44" x14ac:dyDescent="0.2">
      <c r="B42" s="5"/>
      <c r="C42" s="3"/>
      <c r="D42" s="3"/>
      <c r="E42" s="3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3"/>
      <c r="AL42" s="23"/>
      <c r="AM42" s="23"/>
      <c r="AN42" s="3"/>
      <c r="AO42" s="3"/>
      <c r="AP42" s="3"/>
      <c r="AQ42" s="3"/>
      <c r="AR42" s="2"/>
    </row>
    <row r="43" spans="2:44" x14ac:dyDescent="0.2">
      <c r="B43" s="5"/>
      <c r="C43" s="3"/>
      <c r="D43" s="3"/>
      <c r="E43" s="3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3"/>
      <c r="AL43" s="23"/>
      <c r="AM43" s="23"/>
      <c r="AN43" s="3"/>
      <c r="AO43" s="3"/>
      <c r="AP43" s="3"/>
      <c r="AQ43" s="3"/>
      <c r="AR43" s="2"/>
    </row>
    <row r="44" spans="2:44" x14ac:dyDescent="0.2">
      <c r="B44" s="5"/>
      <c r="C44" s="3"/>
      <c r="D44" s="3"/>
      <c r="E44" s="3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3"/>
      <c r="AL44" s="23"/>
      <c r="AM44" s="23"/>
      <c r="AN44" s="3"/>
      <c r="AO44" s="3"/>
      <c r="AP44" s="3"/>
      <c r="AQ44" s="3"/>
      <c r="AR44" s="2"/>
    </row>
    <row r="45" spans="2:44" x14ac:dyDescent="0.2">
      <c r="B45" s="5"/>
      <c r="C45" s="3"/>
      <c r="D45" s="3"/>
      <c r="E45" s="3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3"/>
      <c r="AL45" s="23"/>
      <c r="AM45" s="23"/>
      <c r="AN45" s="3"/>
      <c r="AO45" s="3"/>
      <c r="AP45" s="3"/>
      <c r="AQ45" s="3"/>
      <c r="AR45" s="2"/>
    </row>
    <row r="46" spans="2:44" x14ac:dyDescent="0.2">
      <c r="B46" s="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2"/>
    </row>
    <row r="47" spans="2:44" x14ac:dyDescent="0.2">
      <c r="B47" s="5"/>
      <c r="C47" s="3"/>
      <c r="D47" s="3"/>
      <c r="E47" s="3"/>
      <c r="F47" s="3" t="s">
        <v>21</v>
      </c>
      <c r="G47" s="3"/>
      <c r="H47" s="3"/>
      <c r="I47" s="3"/>
      <c r="J47" s="3"/>
      <c r="K47" s="3" t="s">
        <v>33</v>
      </c>
      <c r="L47" s="3"/>
      <c r="N47" s="3"/>
      <c r="O47" s="3"/>
      <c r="P47" s="3"/>
      <c r="Q47" s="3"/>
      <c r="R47" s="75">
        <f>+G21</f>
        <v>12</v>
      </c>
      <c r="S47" s="42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 t="s">
        <v>22</v>
      </c>
      <c r="AE47" s="3"/>
      <c r="AF47" s="3"/>
      <c r="AG47" s="3"/>
      <c r="AH47" s="3"/>
      <c r="AI47" s="3"/>
      <c r="AJ47" s="3"/>
      <c r="AK47" s="3"/>
      <c r="AN47" s="3">
        <f>+AC22</f>
        <v>47</v>
      </c>
      <c r="AO47" s="3" t="s">
        <v>23</v>
      </c>
      <c r="AP47" s="3"/>
      <c r="AQ47" s="3"/>
      <c r="AR47" s="2"/>
    </row>
    <row r="48" spans="2:44" x14ac:dyDescent="0.2"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>
        <f>+AN47-1</f>
        <v>46</v>
      </c>
      <c r="AJ48" s="3" t="s">
        <v>23</v>
      </c>
      <c r="AK48" s="3"/>
      <c r="AL48" s="3"/>
      <c r="AM48" s="3"/>
      <c r="AP48" s="3"/>
      <c r="AQ48" s="3"/>
      <c r="AR48" s="2"/>
    </row>
    <row r="49" spans="2:44" x14ac:dyDescent="0.2"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2"/>
    </row>
    <row r="50" spans="2:44" x14ac:dyDescent="0.2">
      <c r="B50" s="5"/>
      <c r="D50" s="3"/>
      <c r="E50" s="3"/>
      <c r="F50" s="28" t="s">
        <v>37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4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2"/>
    </row>
    <row r="51" spans="2:44" ht="12" thickBot="1" x14ac:dyDescent="0.25"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2"/>
    </row>
    <row r="52" spans="2:44" x14ac:dyDescent="0.2">
      <c r="B52" s="5"/>
      <c r="C52" s="3"/>
      <c r="D52" s="3"/>
      <c r="E52" s="3"/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1"/>
      <c r="AM52" s="3"/>
      <c r="AN52" s="3"/>
      <c r="AO52" s="3"/>
      <c r="AP52" s="3"/>
      <c r="AQ52" s="3"/>
      <c r="AR52" s="2"/>
    </row>
    <row r="53" spans="2:44" x14ac:dyDescent="0.2">
      <c r="B53" s="5"/>
      <c r="C53" s="3"/>
      <c r="D53" s="3"/>
      <c r="E53" s="3"/>
      <c r="F53" s="32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 t="s">
        <v>38</v>
      </c>
      <c r="S53" s="38"/>
      <c r="T53" s="38"/>
      <c r="U53" s="38"/>
      <c r="V53" s="38"/>
      <c r="W53" s="38"/>
      <c r="X53" s="38"/>
      <c r="Y53" s="45">
        <f>+U105</f>
        <v>17</v>
      </c>
      <c r="Z53" s="45"/>
      <c r="AA53" s="38" t="s">
        <v>6</v>
      </c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3"/>
      <c r="AM53" s="3"/>
      <c r="AN53" s="3"/>
      <c r="AO53" s="3"/>
      <c r="AP53" s="3"/>
      <c r="AQ53" s="3"/>
      <c r="AR53" s="2"/>
    </row>
    <row r="54" spans="2:44" x14ac:dyDescent="0.2">
      <c r="B54" s="5"/>
      <c r="C54" s="3"/>
      <c r="D54" s="3"/>
      <c r="E54" s="3"/>
      <c r="F54" s="32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51" t="s">
        <v>39</v>
      </c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3"/>
      <c r="AM54" s="3"/>
      <c r="AN54" s="3"/>
      <c r="AO54" s="3"/>
      <c r="AP54" s="3"/>
      <c r="AQ54" s="3"/>
      <c r="AR54" s="2"/>
    </row>
    <row r="55" spans="2:44" x14ac:dyDescent="0.2">
      <c r="B55" s="5"/>
      <c r="C55" s="3"/>
      <c r="D55" s="3"/>
      <c r="E55" s="3"/>
      <c r="F55" s="32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51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3"/>
      <c r="AM55" s="3"/>
      <c r="AN55" s="3"/>
      <c r="AO55" s="3"/>
      <c r="AP55" s="3"/>
      <c r="AQ55" s="3"/>
      <c r="AR55" s="2"/>
    </row>
    <row r="56" spans="2:44" x14ac:dyDescent="0.2">
      <c r="B56" s="5"/>
      <c r="C56" s="3"/>
      <c r="D56" s="3"/>
      <c r="E56" s="3"/>
      <c r="F56" s="32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51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3"/>
      <c r="AM56" s="3"/>
      <c r="AN56" s="3"/>
      <c r="AO56" s="3"/>
      <c r="AP56" s="3"/>
      <c r="AQ56" s="3"/>
      <c r="AR56" s="2"/>
    </row>
    <row r="57" spans="2:44" x14ac:dyDescent="0.2">
      <c r="B57" s="5"/>
      <c r="C57" s="3"/>
      <c r="D57" s="3"/>
      <c r="E57" s="3"/>
      <c r="F57" s="32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51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3"/>
      <c r="AM57" s="3"/>
      <c r="AN57" s="3"/>
      <c r="AO57" s="3"/>
      <c r="AP57" s="3"/>
      <c r="AQ57" s="3"/>
      <c r="AR57" s="2"/>
    </row>
    <row r="58" spans="2:44" x14ac:dyDescent="0.2">
      <c r="B58" s="5"/>
      <c r="C58" s="3"/>
      <c r="D58" s="3"/>
      <c r="E58" s="3"/>
      <c r="F58" s="32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47">
        <v>30</v>
      </c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3"/>
      <c r="AM58" s="3"/>
      <c r="AN58" s="3"/>
      <c r="AO58" s="3"/>
      <c r="AP58" s="3"/>
      <c r="AQ58" s="3"/>
      <c r="AR58" s="2"/>
    </row>
    <row r="59" spans="2:44" x14ac:dyDescent="0.2">
      <c r="B59" s="5"/>
      <c r="C59" s="3"/>
      <c r="D59" s="3"/>
      <c r="E59" s="3"/>
      <c r="F59" s="32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47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3"/>
      <c r="AM59" s="3"/>
      <c r="AN59" s="3"/>
      <c r="AO59" s="3"/>
      <c r="AP59" s="3"/>
      <c r="AQ59" s="3"/>
      <c r="AR59" s="2"/>
    </row>
    <row r="60" spans="2:44" x14ac:dyDescent="0.2">
      <c r="B60" s="5"/>
      <c r="C60" s="3"/>
      <c r="D60" s="3"/>
      <c r="E60" s="3"/>
      <c r="F60" s="32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49">
        <v>8</v>
      </c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3"/>
      <c r="AM60" s="3"/>
      <c r="AN60" s="3"/>
      <c r="AO60" s="3"/>
      <c r="AP60" s="3"/>
      <c r="AQ60" s="3"/>
      <c r="AR60" s="2"/>
    </row>
    <row r="61" spans="2:44" x14ac:dyDescent="0.2">
      <c r="B61" s="5"/>
      <c r="C61" s="3"/>
      <c r="D61" s="3"/>
      <c r="E61" s="3"/>
      <c r="F61" s="32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49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3"/>
      <c r="AM61" s="3"/>
      <c r="AN61" s="3"/>
      <c r="AO61" s="3"/>
      <c r="AP61" s="3"/>
      <c r="AQ61" s="3"/>
      <c r="AR61" s="2"/>
    </row>
    <row r="62" spans="2:44" x14ac:dyDescent="0.2">
      <c r="B62" s="5"/>
      <c r="C62" s="3"/>
      <c r="D62" s="3"/>
      <c r="E62" s="3"/>
      <c r="F62" s="32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49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3"/>
      <c r="AM62" s="3"/>
      <c r="AN62" s="3"/>
      <c r="AO62" s="3"/>
      <c r="AP62" s="3"/>
      <c r="AQ62" s="3"/>
      <c r="AR62" s="2"/>
    </row>
    <row r="63" spans="2:44" x14ac:dyDescent="0.2">
      <c r="B63" s="5"/>
      <c r="C63" s="3"/>
      <c r="D63" s="3"/>
      <c r="E63" s="3"/>
      <c r="F63" s="32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51" t="s">
        <v>39</v>
      </c>
      <c r="V63" s="38"/>
      <c r="W63" s="51" t="s">
        <v>39</v>
      </c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3"/>
      <c r="AM63" s="3"/>
      <c r="AN63" s="3"/>
      <c r="AO63" s="3"/>
      <c r="AP63" s="3"/>
      <c r="AQ63" s="3"/>
      <c r="AR63" s="2"/>
    </row>
    <row r="64" spans="2:44" x14ac:dyDescent="0.2">
      <c r="B64" s="5"/>
      <c r="C64" s="3"/>
      <c r="D64" s="3"/>
      <c r="E64" s="3"/>
      <c r="F64" s="32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51"/>
      <c r="V64" s="38"/>
      <c r="W64" s="51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3"/>
      <c r="AM64" s="3"/>
      <c r="AN64" s="3"/>
      <c r="AO64" s="3"/>
      <c r="AP64" s="3"/>
      <c r="AQ64" s="3"/>
      <c r="AR64" s="2"/>
    </row>
    <row r="65" spans="2:44" x14ac:dyDescent="0.2">
      <c r="B65" s="5"/>
      <c r="C65" s="3"/>
      <c r="D65" s="3" t="s">
        <v>40</v>
      </c>
      <c r="E65" s="3"/>
      <c r="F65" s="32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51"/>
      <c r="V65" s="38"/>
      <c r="W65" s="51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3"/>
      <c r="AM65" s="3"/>
      <c r="AN65" s="3" t="s">
        <v>40</v>
      </c>
      <c r="AO65" s="3"/>
      <c r="AP65" s="3"/>
      <c r="AQ65" s="3"/>
      <c r="AR65" s="2"/>
    </row>
    <row r="66" spans="2:44" x14ac:dyDescent="0.2">
      <c r="B66" s="5"/>
      <c r="C66" s="3"/>
      <c r="D66" s="3"/>
      <c r="E66" s="3"/>
      <c r="F66" s="32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51"/>
      <c r="V66" s="39"/>
      <c r="W66" s="51"/>
      <c r="X66" s="38"/>
      <c r="Y66" s="52">
        <v>485</v>
      </c>
      <c r="Z66" s="52"/>
      <c r="AA66" s="38" t="s">
        <v>41</v>
      </c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3"/>
      <c r="AM66" s="3"/>
      <c r="AN66" s="3"/>
      <c r="AO66" s="3"/>
      <c r="AP66" s="3"/>
      <c r="AQ66" s="3"/>
      <c r="AR66" s="2"/>
    </row>
    <row r="67" spans="2:44" x14ac:dyDescent="0.2">
      <c r="B67" s="5"/>
      <c r="C67" s="3"/>
      <c r="D67" s="3"/>
      <c r="E67" s="3"/>
      <c r="F67" s="32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47">
        <v>23</v>
      </c>
      <c r="V67" s="39"/>
      <c r="W67" s="48">
        <f>+U67</f>
        <v>23</v>
      </c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3"/>
      <c r="AM67" s="3"/>
      <c r="AN67" s="3"/>
      <c r="AO67" s="3"/>
      <c r="AP67" s="3"/>
      <c r="AQ67" s="3"/>
      <c r="AR67" s="2"/>
    </row>
    <row r="68" spans="2:44" x14ac:dyDescent="0.2">
      <c r="B68" s="5"/>
      <c r="C68" s="3"/>
      <c r="D68" s="3"/>
      <c r="E68" s="3"/>
      <c r="F68" s="3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47"/>
      <c r="V68" s="39"/>
      <c r="W68" s="4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3"/>
      <c r="AM68" s="3"/>
      <c r="AN68" s="3"/>
      <c r="AO68" s="3"/>
      <c r="AP68" s="3"/>
      <c r="AQ68" s="3"/>
      <c r="AR68" s="2"/>
    </row>
    <row r="69" spans="2:44" x14ac:dyDescent="0.2">
      <c r="B69" s="5"/>
      <c r="C69" s="3"/>
      <c r="D69" s="3"/>
      <c r="E69" s="3"/>
      <c r="F69" s="32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49">
        <v>8</v>
      </c>
      <c r="V69" s="40"/>
      <c r="W69" s="50">
        <f>+U69</f>
        <v>8</v>
      </c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3"/>
      <c r="AM69" s="3"/>
      <c r="AN69" s="3"/>
      <c r="AO69" s="3"/>
      <c r="AP69" s="3"/>
      <c r="AQ69" s="3"/>
      <c r="AR69" s="2"/>
    </row>
    <row r="70" spans="2:44" x14ac:dyDescent="0.2">
      <c r="B70" s="5"/>
      <c r="C70" s="3"/>
      <c r="D70" s="3"/>
      <c r="E70" s="3"/>
      <c r="F70" s="32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49"/>
      <c r="V70" s="40"/>
      <c r="W70" s="50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3"/>
      <c r="AM70" s="3"/>
      <c r="AN70" s="3"/>
      <c r="AO70" s="3"/>
      <c r="AP70" s="3"/>
      <c r="AQ70" s="3"/>
      <c r="AR70" s="2"/>
    </row>
    <row r="71" spans="2:44" x14ac:dyDescent="0.2">
      <c r="B71" s="5"/>
      <c r="C71" s="3"/>
      <c r="D71" s="3"/>
      <c r="E71" s="3"/>
      <c r="F71" s="32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49"/>
      <c r="V71" s="40"/>
      <c r="W71" s="50"/>
      <c r="X71" s="38"/>
      <c r="Y71" s="38" t="s">
        <v>42</v>
      </c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3"/>
      <c r="AM71" s="3"/>
      <c r="AN71" s="3"/>
      <c r="AO71" s="3"/>
      <c r="AP71" s="3"/>
      <c r="AQ71" s="3"/>
      <c r="AR71" s="2"/>
    </row>
    <row r="72" spans="2:44" x14ac:dyDescent="0.2">
      <c r="B72" s="5"/>
      <c r="C72" s="3"/>
      <c r="D72" s="3"/>
      <c r="E72" s="3"/>
      <c r="F72" s="32"/>
      <c r="G72" s="38"/>
      <c r="H72" s="38"/>
      <c r="I72" s="38"/>
      <c r="J72" s="38"/>
      <c r="K72" s="38"/>
      <c r="L72" s="38"/>
      <c r="M72" s="38"/>
      <c r="N72" s="38"/>
      <c r="O72" s="38"/>
      <c r="P72" s="38" t="s">
        <v>43</v>
      </c>
      <c r="Q72" s="38"/>
      <c r="R72" s="38"/>
      <c r="S72" s="38"/>
      <c r="T72" s="38"/>
      <c r="U72" s="38"/>
      <c r="V72" s="38"/>
      <c r="W72" s="38"/>
      <c r="X72" s="38"/>
      <c r="Y72" s="45">
        <f>+O100</f>
        <v>23</v>
      </c>
      <c r="Z72" s="45"/>
      <c r="AA72" s="38" t="s">
        <v>6</v>
      </c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3"/>
      <c r="AM72" s="3"/>
      <c r="AN72" s="3"/>
      <c r="AO72" s="3"/>
      <c r="AP72" s="3"/>
      <c r="AQ72" s="3"/>
      <c r="AR72" s="2"/>
    </row>
    <row r="73" spans="2:44" x14ac:dyDescent="0.2">
      <c r="B73" s="5"/>
      <c r="C73" s="3"/>
      <c r="D73" s="3"/>
      <c r="E73" s="3"/>
      <c r="F73" s="32"/>
      <c r="G73" s="38"/>
      <c r="H73" s="38"/>
      <c r="I73" s="38"/>
      <c r="J73" s="38"/>
      <c r="K73" s="38"/>
      <c r="L73" s="38"/>
      <c r="M73" s="38"/>
      <c r="N73" s="38"/>
      <c r="O73" s="38"/>
      <c r="P73" s="45">
        <f>+L101</f>
        <v>22</v>
      </c>
      <c r="Q73" s="45"/>
      <c r="R73" s="38" t="s">
        <v>6</v>
      </c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3"/>
      <c r="AM73" s="3"/>
      <c r="AN73" s="3"/>
      <c r="AO73" s="3"/>
      <c r="AP73" s="3"/>
      <c r="AQ73" s="3"/>
      <c r="AR73" s="2"/>
    </row>
    <row r="74" spans="2:44" x14ac:dyDescent="0.2">
      <c r="B74" s="5"/>
      <c r="C74" s="3"/>
      <c r="D74" s="3"/>
      <c r="E74" s="3"/>
      <c r="F74" s="32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3"/>
      <c r="AM74" s="3"/>
      <c r="AN74" s="3"/>
      <c r="AO74" s="3"/>
      <c r="AP74" s="3"/>
      <c r="AQ74" s="3"/>
      <c r="AR74" s="2"/>
    </row>
    <row r="75" spans="2:44" x14ac:dyDescent="0.2">
      <c r="B75" s="5"/>
      <c r="C75" s="3"/>
      <c r="D75" s="3"/>
      <c r="E75" s="3"/>
      <c r="F75" s="32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3"/>
      <c r="AM75" s="3"/>
      <c r="AN75" s="3"/>
      <c r="AO75" s="3"/>
      <c r="AP75" s="3"/>
      <c r="AQ75" s="3"/>
      <c r="AR75" s="2"/>
    </row>
    <row r="76" spans="2:44" x14ac:dyDescent="0.2">
      <c r="B76" s="5"/>
      <c r="C76" s="3"/>
      <c r="D76" s="3"/>
      <c r="E76" s="3"/>
      <c r="F76" s="32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3"/>
      <c r="AM76" s="3"/>
      <c r="AN76" s="3"/>
      <c r="AO76" s="3"/>
      <c r="AP76" s="3"/>
      <c r="AQ76" s="3"/>
      <c r="AR76" s="2"/>
    </row>
    <row r="77" spans="2:44" x14ac:dyDescent="0.2">
      <c r="B77" s="5"/>
      <c r="C77" s="3"/>
      <c r="D77" s="3"/>
      <c r="E77" s="3"/>
      <c r="F77" s="32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3"/>
      <c r="AM77" s="3"/>
      <c r="AN77" s="3"/>
      <c r="AO77" s="3"/>
      <c r="AP77" s="3"/>
      <c r="AQ77" s="3"/>
      <c r="AR77" s="2"/>
    </row>
    <row r="78" spans="2:44" x14ac:dyDescent="0.2">
      <c r="B78" s="5"/>
      <c r="C78" s="3"/>
      <c r="D78" s="3"/>
      <c r="E78" s="3"/>
      <c r="F78" s="32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3"/>
      <c r="AM78" s="3"/>
      <c r="AN78" s="3"/>
      <c r="AO78" s="3"/>
      <c r="AP78" s="3"/>
      <c r="AQ78" s="3"/>
      <c r="AR78" s="2"/>
    </row>
    <row r="79" spans="2:44" x14ac:dyDescent="0.2">
      <c r="B79" s="5"/>
      <c r="C79" s="3"/>
      <c r="D79" s="3"/>
      <c r="E79" s="3"/>
      <c r="F79" s="32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3"/>
      <c r="AM79" s="3"/>
      <c r="AN79" s="3"/>
      <c r="AO79" s="3"/>
      <c r="AP79" s="3"/>
      <c r="AQ79" s="3"/>
      <c r="AR79" s="2"/>
    </row>
    <row r="80" spans="2:44" x14ac:dyDescent="0.2">
      <c r="B80" s="5"/>
      <c r="C80" s="3"/>
      <c r="D80" s="3"/>
      <c r="E80" s="3"/>
      <c r="F80" s="32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3"/>
      <c r="AM80" s="3"/>
      <c r="AN80" s="3"/>
      <c r="AO80" s="3"/>
      <c r="AP80" s="3"/>
      <c r="AQ80" s="3"/>
      <c r="AR80" s="2"/>
    </row>
    <row r="81" spans="2:45" x14ac:dyDescent="0.2">
      <c r="B81" s="5"/>
      <c r="C81" s="3"/>
      <c r="D81" s="3"/>
      <c r="E81" s="3"/>
      <c r="F81" s="32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 t="s">
        <v>44</v>
      </c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3"/>
      <c r="AM81" s="3"/>
      <c r="AN81" s="3"/>
      <c r="AO81" s="3"/>
      <c r="AP81" s="3"/>
      <c r="AQ81" s="3"/>
      <c r="AR81" s="2"/>
    </row>
    <row r="82" spans="2:45" x14ac:dyDescent="0.2">
      <c r="B82" s="5"/>
      <c r="C82" s="3"/>
      <c r="D82" s="3"/>
      <c r="E82" s="3"/>
      <c r="F82" s="32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3"/>
      <c r="AM82" s="3"/>
      <c r="AN82" s="3"/>
      <c r="AO82" s="3"/>
      <c r="AP82" s="3"/>
      <c r="AQ82" s="3"/>
      <c r="AR82" s="2"/>
    </row>
    <row r="83" spans="2:45" x14ac:dyDescent="0.2">
      <c r="B83" s="5"/>
      <c r="C83" s="3"/>
      <c r="D83" s="3"/>
      <c r="E83" s="3"/>
      <c r="F83" s="32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3"/>
      <c r="AM83" s="3"/>
      <c r="AN83" s="3"/>
      <c r="AO83" s="3"/>
      <c r="AP83" s="3"/>
      <c r="AQ83" s="3"/>
      <c r="AR83" s="2"/>
    </row>
    <row r="84" spans="2:45" ht="12" thickBot="1" x14ac:dyDescent="0.25">
      <c r="B84" s="5"/>
      <c r="C84" s="3"/>
      <c r="D84" s="3"/>
      <c r="E84" s="3"/>
      <c r="F84" s="34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6"/>
      <c r="AM84" s="3"/>
      <c r="AN84" s="3"/>
      <c r="AO84" s="3"/>
      <c r="AP84" s="3"/>
      <c r="AQ84" s="3"/>
      <c r="AR84" s="2"/>
    </row>
    <row r="85" spans="2:45" x14ac:dyDescent="0.2">
      <c r="B85" s="5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2"/>
    </row>
    <row r="86" spans="2:45" x14ac:dyDescent="0.2">
      <c r="B86" s="5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 t="s">
        <v>45</v>
      </c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2"/>
    </row>
    <row r="87" spans="2:45" x14ac:dyDescent="0.2">
      <c r="B87" s="5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2"/>
    </row>
    <row r="88" spans="2:45" x14ac:dyDescent="0.2">
      <c r="B88" s="5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2"/>
    </row>
    <row r="89" spans="2:45" x14ac:dyDescent="0.2">
      <c r="B89" s="5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2"/>
    </row>
    <row r="90" spans="2:45" x14ac:dyDescent="0.2">
      <c r="B90" s="5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2"/>
    </row>
    <row r="91" spans="2:45" x14ac:dyDescent="0.2">
      <c r="B91" s="5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 t="s">
        <v>46</v>
      </c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2"/>
    </row>
    <row r="92" spans="2:45" x14ac:dyDescent="0.2">
      <c r="B92" s="5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42">
        <f>+Y66</f>
        <v>485</v>
      </c>
      <c r="V92" s="42"/>
      <c r="W92" s="3" t="s">
        <v>41</v>
      </c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2"/>
    </row>
    <row r="93" spans="2:45" x14ac:dyDescent="0.2">
      <c r="B93" s="5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2"/>
    </row>
    <row r="94" spans="2:45" ht="11.25" customHeight="1" x14ac:dyDescent="0.2">
      <c r="B94" s="5"/>
      <c r="C94" s="46" t="s">
        <v>47</v>
      </c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1"/>
      <c r="AS94" s="37"/>
    </row>
    <row r="95" spans="2:45" x14ac:dyDescent="0.2">
      <c r="B95" s="5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1"/>
      <c r="AS95" s="37"/>
    </row>
    <row r="96" spans="2:45" x14ac:dyDescent="0.2">
      <c r="B96" s="5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1"/>
      <c r="AS96" s="37"/>
    </row>
    <row r="97" spans="2:44" x14ac:dyDescent="0.2">
      <c r="B97" s="5"/>
      <c r="C97" s="28" t="s">
        <v>48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2"/>
    </row>
    <row r="98" spans="2:44" x14ac:dyDescent="0.2">
      <c r="B98" s="5"/>
      <c r="C98" s="3" t="s">
        <v>49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42">
        <f>+Y66</f>
        <v>485</v>
      </c>
      <c r="S98" s="42"/>
      <c r="T98" s="3" t="s">
        <v>50</v>
      </c>
      <c r="U98" s="3"/>
      <c r="V98" s="43">
        <f>+U67</f>
        <v>23</v>
      </c>
      <c r="W98" s="42"/>
      <c r="X98" s="3" t="s">
        <v>41</v>
      </c>
      <c r="Y98" s="3"/>
      <c r="Z98" s="25" t="s">
        <v>5</v>
      </c>
      <c r="AA98" s="42">
        <f>+R98/V98</f>
        <v>21.086956521739129</v>
      </c>
      <c r="AB98" s="42"/>
      <c r="AC98" s="42"/>
      <c r="AD98" s="3" t="s">
        <v>51</v>
      </c>
      <c r="AE98" s="3"/>
      <c r="AF98" s="42">
        <f>ROUNDDOWN(AA98,0)</f>
        <v>21</v>
      </c>
      <c r="AG98" s="42"/>
      <c r="AH98" s="3" t="s">
        <v>6</v>
      </c>
      <c r="AI98" s="3"/>
      <c r="AJ98" s="3"/>
      <c r="AK98" s="3"/>
      <c r="AL98" s="3"/>
      <c r="AM98" s="3"/>
      <c r="AN98" s="3"/>
      <c r="AO98" s="3"/>
      <c r="AP98" s="3"/>
      <c r="AQ98" s="3"/>
      <c r="AR98" s="2"/>
    </row>
    <row r="99" spans="2:44" x14ac:dyDescent="0.2">
      <c r="B99" s="5"/>
      <c r="C99" s="42">
        <f>+R98</f>
        <v>485</v>
      </c>
      <c r="D99" s="42"/>
      <c r="E99" s="3" t="s">
        <v>41</v>
      </c>
      <c r="F99" s="3"/>
      <c r="G99" s="25" t="s">
        <v>26</v>
      </c>
      <c r="H99" s="42">
        <f>+V98</f>
        <v>23</v>
      </c>
      <c r="I99" s="42"/>
      <c r="J99" s="3" t="s">
        <v>52</v>
      </c>
      <c r="K99" s="3"/>
      <c r="L99" s="42">
        <f>+AF98</f>
        <v>21</v>
      </c>
      <c r="M99" s="42"/>
      <c r="N99" s="3" t="s">
        <v>6</v>
      </c>
      <c r="O99" s="3"/>
      <c r="P99" s="25" t="s">
        <v>5</v>
      </c>
      <c r="Q99" s="42">
        <f>+C99-H99*L99</f>
        <v>2</v>
      </c>
      <c r="R99" s="42"/>
      <c r="S99" s="25" t="str">
        <f>IF(Q99&lt;Y99,"&lt;","&gt;")</f>
        <v>&lt;</v>
      </c>
      <c r="T99" s="42">
        <f>+V98</f>
        <v>23</v>
      </c>
      <c r="U99" s="42"/>
      <c r="V99" s="3" t="s">
        <v>12</v>
      </c>
      <c r="W99" s="3">
        <v>2</v>
      </c>
      <c r="X99" s="25" t="s">
        <v>5</v>
      </c>
      <c r="Y99" s="42">
        <f>+T99/W99</f>
        <v>11.5</v>
      </c>
      <c r="Z99" s="42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2"/>
    </row>
    <row r="100" spans="2:44" x14ac:dyDescent="0.2">
      <c r="B100" s="5"/>
      <c r="C100" s="3" t="s">
        <v>53</v>
      </c>
      <c r="D100" s="3"/>
      <c r="E100" s="3"/>
      <c r="F100" s="3"/>
      <c r="G100" s="3"/>
      <c r="H100" s="3"/>
      <c r="I100" s="42">
        <f>+AF98</f>
        <v>21</v>
      </c>
      <c r="J100" s="42"/>
      <c r="K100" s="25" t="s">
        <v>29</v>
      </c>
      <c r="L100" s="42">
        <f>IF(Q99&lt;Y99,Q99,1)</f>
        <v>2</v>
      </c>
      <c r="M100" s="42"/>
      <c r="N100" s="25" t="s">
        <v>5</v>
      </c>
      <c r="O100" s="44">
        <f>+I100+L100</f>
        <v>23</v>
      </c>
      <c r="P100" s="44"/>
      <c r="Q100" s="8" t="s">
        <v>6</v>
      </c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2"/>
    </row>
    <row r="101" spans="2:44" x14ac:dyDescent="0.2">
      <c r="B101" s="5"/>
      <c r="C101" s="3" t="s">
        <v>54</v>
      </c>
      <c r="D101" s="3"/>
      <c r="E101" s="3"/>
      <c r="F101" s="3"/>
      <c r="G101" s="42">
        <f>IF(Q99&lt;Y99,O100,IF(Q99&gt;Y99,O100,+AF98))</f>
        <v>23</v>
      </c>
      <c r="H101" s="42"/>
      <c r="I101" s="25" t="s">
        <v>26</v>
      </c>
      <c r="J101" s="3">
        <f>IF(Q99&lt;Y99,1,IF(AA98=AF98,1,0))</f>
        <v>1</v>
      </c>
      <c r="K101" s="25" t="s">
        <v>5</v>
      </c>
      <c r="L101" s="44">
        <f>+G101-J101</f>
        <v>22</v>
      </c>
      <c r="M101" s="44"/>
      <c r="N101" s="8" t="s">
        <v>6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2"/>
    </row>
    <row r="102" spans="2:44" x14ac:dyDescent="0.2">
      <c r="B102" s="5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2"/>
    </row>
    <row r="103" spans="2:44" x14ac:dyDescent="0.2">
      <c r="B103" s="5"/>
      <c r="C103" s="28" t="s">
        <v>55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2"/>
    </row>
    <row r="104" spans="2:44" x14ac:dyDescent="0.2">
      <c r="B104" s="5"/>
      <c r="C104" s="3" t="s">
        <v>49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42">
        <f>+Y66</f>
        <v>485</v>
      </c>
      <c r="S104" s="42"/>
      <c r="T104" s="3" t="s">
        <v>50</v>
      </c>
      <c r="U104" s="3"/>
      <c r="V104" s="43">
        <f>+Q58</f>
        <v>30</v>
      </c>
      <c r="W104" s="42"/>
      <c r="X104" s="3" t="s">
        <v>41</v>
      </c>
      <c r="Y104" s="3"/>
      <c r="Z104" s="25" t="s">
        <v>5</v>
      </c>
      <c r="AA104" s="42">
        <f>+R104/V104</f>
        <v>16.166666666666668</v>
      </c>
      <c r="AB104" s="42"/>
      <c r="AC104" s="42"/>
      <c r="AD104" s="3" t="s">
        <v>51</v>
      </c>
      <c r="AE104" s="3"/>
      <c r="AF104" s="42">
        <f>ROUNDDOWN(AA104,0)</f>
        <v>16</v>
      </c>
      <c r="AG104" s="42"/>
      <c r="AH104" s="3" t="s">
        <v>6</v>
      </c>
      <c r="AI104" s="3"/>
      <c r="AJ104" s="3"/>
      <c r="AK104" s="3"/>
      <c r="AL104" s="3"/>
      <c r="AM104" s="3"/>
      <c r="AN104" s="3"/>
      <c r="AO104" s="3"/>
      <c r="AP104" s="3"/>
      <c r="AQ104" s="3"/>
      <c r="AR104" s="2"/>
    </row>
    <row r="105" spans="2:44" x14ac:dyDescent="0.2">
      <c r="B105" s="5"/>
      <c r="C105" s="3" t="s">
        <v>56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42">
        <f>+AF104</f>
        <v>16</v>
      </c>
      <c r="Q105" s="42"/>
      <c r="R105" s="25" t="s">
        <v>29</v>
      </c>
      <c r="S105" s="3">
        <v>1</v>
      </c>
      <c r="T105" s="25" t="s">
        <v>5</v>
      </c>
      <c r="U105" s="44">
        <f>+P105+S105</f>
        <v>17</v>
      </c>
      <c r="V105" s="44"/>
      <c r="W105" s="8" t="s">
        <v>6</v>
      </c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2"/>
    </row>
    <row r="106" spans="2:44" ht="12" thickBot="1" x14ac:dyDescent="0.25">
      <c r="B106" s="9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1"/>
    </row>
  </sheetData>
  <sheetProtection algorithmName="SHA-512" hashValue="k0kSRY3MPZT3mdAV8bpPgk3elfWh3yoja1CuJREextT/2N4UCStZNDCGqK3CWsBs0l8nw3gesDsVGbZ0frTqog==" saltValue="ZwhLhvaXLvP5XNCPIo9gsw==" spinCount="100000" sheet="1" objects="1" scenarios="1"/>
  <mergeCells count="101">
    <mergeCell ref="I33:J33"/>
    <mergeCell ref="G33:H33"/>
    <mergeCell ref="R47:S47"/>
    <mergeCell ref="AK32:AL32"/>
    <mergeCell ref="AI33:AJ33"/>
    <mergeCell ref="AK33:AL33"/>
    <mergeCell ref="AG33:AH33"/>
    <mergeCell ref="AE33:AF33"/>
    <mergeCell ref="AC33:AD33"/>
    <mergeCell ref="AA33:AB33"/>
    <mergeCell ref="Y33:Z33"/>
    <mergeCell ref="W33:X33"/>
    <mergeCell ref="U33:V33"/>
    <mergeCell ref="S33:T33"/>
    <mergeCell ref="Q33:R33"/>
    <mergeCell ref="M33:N33"/>
    <mergeCell ref="O33:P33"/>
    <mergeCell ref="AM30:AM32"/>
    <mergeCell ref="AM28:AM29"/>
    <mergeCell ref="K22:M22"/>
    <mergeCell ref="Q22:R22"/>
    <mergeCell ref="T22:U22"/>
    <mergeCell ref="AC22:AD22"/>
    <mergeCell ref="AI32:AJ32"/>
    <mergeCell ref="AC32:AD32"/>
    <mergeCell ref="AG32:AH32"/>
    <mergeCell ref="AA32:AB32"/>
    <mergeCell ref="AE32:AF32"/>
    <mergeCell ref="Y32:Z32"/>
    <mergeCell ref="K33:L33"/>
    <mergeCell ref="Y22:AA22"/>
    <mergeCell ref="U24:W24"/>
    <mergeCell ref="G21:H21"/>
    <mergeCell ref="I21:K21"/>
    <mergeCell ref="G32:H32"/>
    <mergeCell ref="K32:L32"/>
    <mergeCell ref="O32:P32"/>
    <mergeCell ref="S32:T32"/>
    <mergeCell ref="W32:X32"/>
    <mergeCell ref="I32:J32"/>
    <mergeCell ref="M32:N32"/>
    <mergeCell ref="Q32:R32"/>
    <mergeCell ref="U32:V32"/>
    <mergeCell ref="M18:N18"/>
    <mergeCell ref="O18:Q18"/>
    <mergeCell ref="N9:O9"/>
    <mergeCell ref="J12:L12"/>
    <mergeCell ref="Q13:S13"/>
    <mergeCell ref="L14:M14"/>
    <mergeCell ref="P15:R15"/>
    <mergeCell ref="F30:F32"/>
    <mergeCell ref="F28:F29"/>
    <mergeCell ref="B2:AR2"/>
    <mergeCell ref="P7:R7"/>
    <mergeCell ref="S8:U8"/>
    <mergeCell ref="H17:J17"/>
    <mergeCell ref="L17:N17"/>
    <mergeCell ref="P17:R17"/>
    <mergeCell ref="T17:V17"/>
    <mergeCell ref="Z17:AB17"/>
    <mergeCell ref="J5:L5"/>
    <mergeCell ref="L6:M6"/>
    <mergeCell ref="O8:Q8"/>
    <mergeCell ref="AA8:AB8"/>
    <mergeCell ref="W8:Y8"/>
    <mergeCell ref="AA98:AC98"/>
    <mergeCell ref="AF98:AG98"/>
    <mergeCell ref="C94:AQ96"/>
    <mergeCell ref="U67:U68"/>
    <mergeCell ref="W67:W68"/>
    <mergeCell ref="U69:U71"/>
    <mergeCell ref="W69:W71"/>
    <mergeCell ref="Y72:Z72"/>
    <mergeCell ref="Y53:Z53"/>
    <mergeCell ref="Q54:Q57"/>
    <mergeCell ref="Q58:Q59"/>
    <mergeCell ref="Q60:Q62"/>
    <mergeCell ref="U63:U66"/>
    <mergeCell ref="W63:W66"/>
    <mergeCell ref="Y66:Z66"/>
    <mergeCell ref="G101:H101"/>
    <mergeCell ref="L101:M101"/>
    <mergeCell ref="C99:D99"/>
    <mergeCell ref="H99:I99"/>
    <mergeCell ref="L99:M99"/>
    <mergeCell ref="Q99:R99"/>
    <mergeCell ref="T99:U99"/>
    <mergeCell ref="P73:Q73"/>
    <mergeCell ref="U92:V92"/>
    <mergeCell ref="R98:S98"/>
    <mergeCell ref="V98:W98"/>
    <mergeCell ref="R104:S104"/>
    <mergeCell ref="V104:W104"/>
    <mergeCell ref="AA104:AC104"/>
    <mergeCell ref="AF104:AG104"/>
    <mergeCell ref="P105:Q105"/>
    <mergeCell ref="U105:V105"/>
    <mergeCell ref="Y99:Z99"/>
    <mergeCell ref="I100:J100"/>
    <mergeCell ref="L100:M100"/>
    <mergeCell ref="O100:P10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Gurcan Berberoglu</dc:creator>
  <cp:lastModifiedBy>Gurcan Berberoglu</cp:lastModifiedBy>
  <dcterms:created xsi:type="dcterms:W3CDTF">2020-12-16T14:15:16Z</dcterms:created>
  <dcterms:modified xsi:type="dcterms:W3CDTF">2021-06-19T08:01:48Z</dcterms:modified>
</cp:coreProperties>
</file>