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kiris_hesaplari\"/>
    </mc:Choice>
  </mc:AlternateContent>
  <xr:revisionPtr revIDLastSave="0" documentId="13_ncr:1_{C87F2E69-82A2-432E-BAB2-4941829BDF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Q24" i="1" l="1"/>
  <c r="BY24" i="1"/>
  <c r="BF24" i="1"/>
  <c r="AO24" i="1"/>
  <c r="AW24" i="1" s="1"/>
  <c r="U24" i="1"/>
  <c r="AD24" i="1"/>
  <c r="M24" i="1"/>
  <c r="BE51" i="1"/>
  <c r="BQ51" i="1"/>
  <c r="BF49" i="1"/>
  <c r="AD49" i="1"/>
  <c r="AN51" i="1"/>
  <c r="AC51" i="1"/>
  <c r="L50" i="1"/>
  <c r="M46" i="1" l="1"/>
  <c r="AE44" i="1"/>
  <c r="AS47" i="1" s="1"/>
  <c r="BO44" i="1"/>
  <c r="BG44" i="1"/>
  <c r="AM44" i="1"/>
  <c r="U10" i="1"/>
  <c r="U9" i="1"/>
  <c r="W9" i="1" s="1"/>
  <c r="R10" i="1" s="1"/>
  <c r="X10" i="1" s="1"/>
  <c r="O7" i="1"/>
  <c r="R7" i="1"/>
  <c r="U7" i="1" l="1"/>
  <c r="L32" i="1" l="1"/>
  <c r="BP31" i="1" l="1"/>
  <c r="BE31" i="1"/>
  <c r="AN32" i="1"/>
  <c r="AC32" i="1"/>
  <c r="AU13" i="1" l="1"/>
  <c r="AP43" i="1" s="1"/>
  <c r="BG33" i="1"/>
  <c r="BP33" i="1" s="1"/>
  <c r="BM49" i="1"/>
  <c r="AZ47" i="1"/>
  <c r="AU35" i="1"/>
  <c r="BD35" i="1" s="1"/>
  <c r="AK49" i="1"/>
  <c r="AE34" i="1"/>
  <c r="AN34" i="1" s="1"/>
  <c r="G48" i="1"/>
  <c r="H34" i="1"/>
  <c r="M36" i="1"/>
  <c r="O13" i="1"/>
  <c r="D18" i="1"/>
  <c r="AJ38" i="1" l="1"/>
  <c r="BH39" i="1"/>
  <c r="AL39" i="1"/>
  <c r="AF37" i="1"/>
  <c r="H38" i="1"/>
  <c r="J37" i="1"/>
  <c r="BN37" i="1"/>
  <c r="Q43" i="1"/>
  <c r="AS45" i="1"/>
  <c r="BU43" i="1"/>
  <c r="BK38" i="1"/>
  <c r="BK40" i="1"/>
  <c r="AH40" i="1"/>
  <c r="N41" i="1"/>
  <c r="D37" i="1"/>
  <c r="O34" i="1" s="1"/>
  <c r="AB41" i="1" l="1"/>
  <c r="X43" i="1" s="1"/>
  <c r="BD43" i="1"/>
  <c r="BQ42" i="1" s="1"/>
  <c r="D47" i="1"/>
  <c r="Y46" i="1" s="1"/>
  <c r="Y36" i="1"/>
  <c r="AZ45" i="1" l="1"/>
</calcChain>
</file>

<file path=xl/sharedStrings.xml><?xml version="1.0" encoding="utf-8"?>
<sst xmlns="http://schemas.openxmlformats.org/spreadsheetml/2006/main" count="73" uniqueCount="23">
  <si>
    <t>cm</t>
  </si>
  <si>
    <t>Lsn =</t>
  </si>
  <si>
    <t>L=</t>
  </si>
  <si>
    <t>dikkat sadece sarı hücrelere rakam giriniz.</t>
  </si>
  <si>
    <t xml:space="preserve">fyk = S = </t>
  </si>
  <si>
    <t>N/mm² (Mpa.) (boyuna donatı için çelik akma mukavemeti)</t>
  </si>
  <si>
    <r>
      <rPr>
        <b/>
        <sz val="12"/>
        <color theme="9" tint="-0.499984740745262"/>
        <rFont val="Arial"/>
        <family val="2"/>
        <charset val="162"/>
      </rPr>
      <t xml:space="preserve">TBDY-2018 KİRİŞ BOYUNA DONATI UZUNLUK HESABI </t>
    </r>
    <r>
      <rPr>
        <b/>
        <sz val="8"/>
        <color theme="9" tint="-0.499984740745262"/>
        <rFont val="Arial"/>
        <family val="2"/>
        <charset val="162"/>
      </rPr>
      <t xml:space="preserve">
(inş.müh. Gürcan BERBEROĞLU tel: 0532 366 02 04   www.betoncelik.com )</t>
    </r>
  </si>
  <si>
    <r>
      <t>g</t>
    </r>
    <r>
      <rPr>
        <vertAlign val="subscript"/>
        <sz val="8"/>
        <rFont val="Arial"/>
        <family val="2"/>
        <charset val="162"/>
      </rPr>
      <t>ms</t>
    </r>
    <r>
      <rPr>
        <sz val="8"/>
        <rFont val="Arial"/>
        <family val="2"/>
        <charset val="162"/>
      </rPr>
      <t xml:space="preserve"> =</t>
    </r>
  </si>
  <si>
    <t>fyd =</t>
  </si>
  <si>
    <t xml:space="preserve"> / </t>
  </si>
  <si>
    <t>=</t>
  </si>
  <si>
    <t>N/mm²</t>
  </si>
  <si>
    <r>
      <t>fctk = 0.35 *</t>
    </r>
    <r>
      <rPr>
        <sz val="8"/>
        <rFont val="Symbol"/>
        <family val="1"/>
        <charset val="2"/>
      </rPr>
      <t>Ö</t>
    </r>
    <r>
      <rPr>
        <sz val="8"/>
        <rFont val="Arial"/>
        <family val="2"/>
        <charset val="162"/>
      </rPr>
      <t xml:space="preserve"> fck =</t>
    </r>
  </si>
  <si>
    <r>
      <t xml:space="preserve">* </t>
    </r>
    <r>
      <rPr>
        <sz val="8"/>
        <rFont val="Symbol"/>
        <family val="1"/>
        <charset val="2"/>
      </rPr>
      <t>Ö</t>
    </r>
  </si>
  <si>
    <r>
      <t xml:space="preserve">fctd = fctk / </t>
    </r>
    <r>
      <rPr>
        <sz val="8"/>
        <rFont val="Symbol"/>
        <family val="1"/>
        <charset val="2"/>
      </rPr>
      <t>g</t>
    </r>
    <r>
      <rPr>
        <vertAlign val="subscript"/>
        <sz val="8"/>
        <rFont val="Arial"/>
        <family val="2"/>
        <charset val="162"/>
      </rPr>
      <t>mc</t>
    </r>
    <r>
      <rPr>
        <sz val="8"/>
        <rFont val="Arial"/>
        <family val="2"/>
        <charset val="162"/>
      </rPr>
      <t xml:space="preserve"> =</t>
    </r>
  </si>
  <si>
    <t xml:space="preserve"> /</t>
  </si>
  <si>
    <t xml:space="preserve">fck = C = </t>
  </si>
  <si>
    <t>N/mm² (Mpa.) (beton silindirik karakteristik mukavemeti)</t>
  </si>
  <si>
    <r>
      <t>g</t>
    </r>
    <r>
      <rPr>
        <vertAlign val="subscript"/>
        <sz val="8"/>
        <rFont val="Arial"/>
        <family val="2"/>
        <charset val="162"/>
      </rPr>
      <t>mc</t>
    </r>
    <r>
      <rPr>
        <sz val="8"/>
        <rFont val="Arial"/>
        <family val="2"/>
        <charset val="162"/>
      </rPr>
      <t xml:space="preserve"> =</t>
    </r>
  </si>
  <si>
    <t>Lb = max ( 0,12 * fyd / fctd * Ø ; 20 * Ø )  (donatı çapı 32 &lt; Ø =&lt; 40 mm arasında olduğunda Lb * 100 / ( 132 - Ø ) olmalı. )</t>
  </si>
  <si>
    <t>etriye sıklaştırma bölgesi</t>
  </si>
  <si>
    <t>2 * h =</t>
  </si>
  <si>
    <t>orta bölge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</si>
</sst>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Ø&quot;#,##0"/>
  </numFmts>
  <fonts count="11" x14ac:knownFonts="1">
    <font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0"/>
      <name val="Arial"/>
      <family val="2"/>
      <charset val="162"/>
    </font>
    <font>
      <b/>
      <sz val="8"/>
      <color theme="9" tint="-0.499984740745262"/>
      <name val="Arial"/>
      <family val="2"/>
      <charset val="162"/>
    </font>
    <font>
      <b/>
      <sz val="12"/>
      <color theme="9" tint="-0.499984740745262"/>
      <name val="Arial"/>
      <family val="2"/>
      <charset val="162"/>
    </font>
    <font>
      <b/>
      <sz val="8"/>
      <color indexed="10"/>
      <name val="Arial"/>
      <family val="2"/>
      <charset val="162"/>
    </font>
    <font>
      <sz val="8"/>
      <name val="Arial"/>
      <family val="2"/>
      <charset val="162"/>
    </font>
    <font>
      <sz val="8"/>
      <name val="Symbol"/>
      <family val="1"/>
      <charset val="2"/>
    </font>
    <font>
      <vertAlign val="subscript"/>
      <sz val="8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 style="mediumDashed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Dashed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Dashed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7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3" fillId="3" borderId="2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3" fillId="4" borderId="5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3" fillId="4" borderId="6" xfId="0" applyFont="1" applyFill="1" applyBorder="1" applyAlignment="1" applyProtection="1">
      <alignment vertical="center"/>
      <protection hidden="1"/>
    </xf>
    <xf numFmtId="0" fontId="3" fillId="3" borderId="6" xfId="0" applyFont="1" applyFill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2" fillId="0" borderId="0" xfId="0" applyFont="1" applyAlignment="1">
      <alignment vertical="center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protection hidden="1"/>
    </xf>
    <xf numFmtId="0" fontId="8" fillId="6" borderId="0" xfId="0" applyFont="1" applyFill="1" applyProtection="1">
      <protection locked="0"/>
    </xf>
    <xf numFmtId="0" fontId="1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hidden="1"/>
    </xf>
    <xf numFmtId="0" fontId="5" fillId="5" borderId="7" xfId="0" applyFont="1" applyFill="1" applyBorder="1" applyAlignment="1" applyProtection="1">
      <alignment horizontal="center" vertical="center" wrapText="1"/>
      <protection hidden="1"/>
    </xf>
    <xf numFmtId="0" fontId="5" fillId="5" borderId="5" xfId="0" applyFont="1" applyFill="1" applyBorder="1" applyAlignment="1" applyProtection="1">
      <alignment horizontal="center" vertical="center" wrapText="1"/>
      <protection hidden="1"/>
    </xf>
    <xf numFmtId="0" fontId="5" fillId="5" borderId="8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" fontId="3" fillId="0" borderId="0" xfId="0" applyNumberFormat="1" applyFont="1" applyBorder="1" applyAlignment="1" applyProtection="1">
      <alignment horizontal="center" vertical="center" textRotation="90"/>
      <protection hidden="1"/>
    </xf>
    <xf numFmtId="0" fontId="3" fillId="0" borderId="0" xfId="0" applyFont="1" applyBorder="1" applyAlignment="1" applyProtection="1">
      <alignment horizontal="center" vertical="center" textRotation="90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textRotation="90"/>
      <protection locked="0"/>
    </xf>
    <xf numFmtId="1" fontId="3" fillId="0" borderId="0" xfId="0" applyNumberFormat="1" applyFont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0</xdr:colOff>
      <xdr:row>28</xdr:row>
      <xdr:rowOff>22860</xdr:rowOff>
    </xdr:from>
    <xdr:to>
      <xdr:col>65</xdr:col>
      <xdr:colOff>0</xdr:colOff>
      <xdr:row>30</xdr:row>
      <xdr:rowOff>68580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CxnSpPr/>
      </xdr:nvCxnSpPr>
      <xdr:spPr>
        <a:xfrm>
          <a:off x="13525500" y="3291840"/>
          <a:ext cx="0" cy="3048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953</xdr:colOff>
      <xdr:row>28</xdr:row>
      <xdr:rowOff>22860</xdr:rowOff>
    </xdr:from>
    <xdr:to>
      <xdr:col>37</xdr:col>
      <xdr:colOff>953</xdr:colOff>
      <xdr:row>30</xdr:row>
      <xdr:rowOff>68580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CxnSpPr/>
      </xdr:nvCxnSpPr>
      <xdr:spPr>
        <a:xfrm>
          <a:off x="6697028" y="4347210"/>
          <a:ext cx="0" cy="33147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60960</xdr:colOff>
      <xdr:row>15</xdr:row>
      <xdr:rowOff>99060</xdr:rowOff>
    </xdr:from>
    <xdr:to>
      <xdr:col>82</xdr:col>
      <xdr:colOff>0</xdr:colOff>
      <xdr:row>15</xdr:row>
      <xdr:rowOff>99060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156460" y="1668780"/>
          <a:ext cx="146075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68580</xdr:colOff>
      <xdr:row>15</xdr:row>
      <xdr:rowOff>91440</xdr:rowOff>
    </xdr:from>
    <xdr:to>
      <xdr:col>5</xdr:col>
      <xdr:colOff>68580</xdr:colOff>
      <xdr:row>21</xdr:row>
      <xdr:rowOff>53340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164080" y="1661160"/>
          <a:ext cx="0" cy="73914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68580</xdr:colOff>
      <xdr:row>21</xdr:row>
      <xdr:rowOff>38100</xdr:rowOff>
    </xdr:from>
    <xdr:to>
      <xdr:col>82</xdr:col>
      <xdr:colOff>0</xdr:colOff>
      <xdr:row>21</xdr:row>
      <xdr:rowOff>38100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164080" y="2385060"/>
          <a:ext cx="1459992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129540</xdr:colOff>
      <xdr:row>15</xdr:row>
      <xdr:rowOff>99060</xdr:rowOff>
    </xdr:from>
    <xdr:to>
      <xdr:col>15</xdr:col>
      <xdr:colOff>76200</xdr:colOff>
      <xdr:row>21</xdr:row>
      <xdr:rowOff>30480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3368040" y="1668780"/>
          <a:ext cx="708660" cy="70866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137160</xdr:colOff>
      <xdr:row>15</xdr:row>
      <xdr:rowOff>106680</xdr:rowOff>
    </xdr:from>
    <xdr:to>
      <xdr:col>30</xdr:col>
      <xdr:colOff>76200</xdr:colOff>
      <xdr:row>21</xdr:row>
      <xdr:rowOff>30480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V="1">
          <a:off x="6233160" y="1676400"/>
          <a:ext cx="701040" cy="70104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144780</xdr:colOff>
      <xdr:row>15</xdr:row>
      <xdr:rowOff>106680</xdr:rowOff>
    </xdr:from>
    <xdr:to>
      <xdr:col>43</xdr:col>
      <xdr:colOff>83820</xdr:colOff>
      <xdr:row>21</xdr:row>
      <xdr:rowOff>30480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8717280" y="1676400"/>
          <a:ext cx="701040" cy="70104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80010</xdr:rowOff>
    </xdr:from>
    <xdr:to>
      <xdr:col>3</xdr:col>
      <xdr:colOff>0</xdr:colOff>
      <xdr:row>22</xdr:row>
      <xdr:rowOff>76200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714500" y="1512570"/>
          <a:ext cx="0" cy="10477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148590</xdr:colOff>
      <xdr:row>14</xdr:row>
      <xdr:rowOff>102870</xdr:rowOff>
    </xdr:from>
    <xdr:to>
      <xdr:col>3</xdr:col>
      <xdr:colOff>44450</xdr:colOff>
      <xdr:row>15</xdr:row>
      <xdr:rowOff>41910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H="1">
          <a:off x="1672590" y="1535430"/>
          <a:ext cx="86360" cy="762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</xdr:colOff>
      <xdr:row>21</xdr:row>
      <xdr:rowOff>106680</xdr:rowOff>
    </xdr:from>
    <xdr:to>
      <xdr:col>3</xdr:col>
      <xdr:colOff>40640</xdr:colOff>
      <xdr:row>22</xdr:row>
      <xdr:rowOff>45720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H="1">
          <a:off x="1668780" y="2453640"/>
          <a:ext cx="86360" cy="762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22</xdr:row>
      <xdr:rowOff>0</xdr:rowOff>
    </xdr:from>
    <xdr:to>
      <xdr:col>4</xdr:col>
      <xdr:colOff>106680</xdr:colOff>
      <xdr:row>22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1657350" y="2484120"/>
          <a:ext cx="35433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15</xdr:row>
      <xdr:rowOff>0</xdr:rowOff>
    </xdr:from>
    <xdr:to>
      <xdr:col>4</xdr:col>
      <xdr:colOff>137160</xdr:colOff>
      <xdr:row>15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H="1">
          <a:off x="1657350" y="1569720"/>
          <a:ext cx="38481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118110</xdr:colOff>
      <xdr:row>30</xdr:row>
      <xdr:rowOff>0</xdr:rowOff>
    </xdr:from>
    <xdr:to>
      <xdr:col>82</xdr:col>
      <xdr:colOff>15240</xdr:colOff>
      <xdr:row>30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2023110" y="3528060"/>
          <a:ext cx="1475613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138114</xdr:colOff>
      <xdr:row>29</xdr:row>
      <xdr:rowOff>91440</xdr:rowOff>
    </xdr:from>
    <xdr:to>
      <xdr:col>5</xdr:col>
      <xdr:colOff>40960</xdr:colOff>
      <xdr:row>30</xdr:row>
      <xdr:rowOff>57150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862014" y="4558665"/>
          <a:ext cx="83821" cy="108585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144780</xdr:colOff>
      <xdr:row>29</xdr:row>
      <xdr:rowOff>91440</xdr:rowOff>
    </xdr:from>
    <xdr:to>
      <xdr:col>9</xdr:col>
      <xdr:colOff>34290</xdr:colOff>
      <xdr:row>30</xdr:row>
      <xdr:rowOff>49530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H="1">
          <a:off x="2811780" y="3489960"/>
          <a:ext cx="80010" cy="876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953</xdr:colOff>
      <xdr:row>28</xdr:row>
      <xdr:rowOff>30480</xdr:rowOff>
    </xdr:from>
    <xdr:to>
      <xdr:col>5</xdr:col>
      <xdr:colOff>953</xdr:colOff>
      <xdr:row>30</xdr:row>
      <xdr:rowOff>83820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905828" y="4354830"/>
          <a:ext cx="0" cy="33909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182880</xdr:colOff>
      <xdr:row>28</xdr:row>
      <xdr:rowOff>22860</xdr:rowOff>
    </xdr:from>
    <xdr:to>
      <xdr:col>8</xdr:col>
      <xdr:colOff>182880</xdr:colOff>
      <xdr:row>30</xdr:row>
      <xdr:rowOff>68580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2849880" y="3291840"/>
          <a:ext cx="0" cy="3048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15</xdr:row>
      <xdr:rowOff>95250</xdr:rowOff>
    </xdr:from>
    <xdr:to>
      <xdr:col>9</xdr:col>
      <xdr:colOff>57150</xdr:colOff>
      <xdr:row>21</xdr:row>
      <xdr:rowOff>41910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2914650" y="166497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</xdr:colOff>
      <xdr:row>15</xdr:row>
      <xdr:rowOff>95250</xdr:rowOff>
    </xdr:from>
    <xdr:to>
      <xdr:col>10</xdr:col>
      <xdr:colOff>11430</xdr:colOff>
      <xdr:row>21</xdr:row>
      <xdr:rowOff>41910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3059430" y="166497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160020</xdr:colOff>
      <xdr:row>15</xdr:row>
      <xdr:rowOff>91440</xdr:rowOff>
    </xdr:from>
    <xdr:to>
      <xdr:col>10</xdr:col>
      <xdr:colOff>160020</xdr:colOff>
      <xdr:row>21</xdr:row>
      <xdr:rowOff>38100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3208020" y="166116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114300</xdr:colOff>
      <xdr:row>15</xdr:row>
      <xdr:rowOff>91440</xdr:rowOff>
    </xdr:from>
    <xdr:to>
      <xdr:col>11</xdr:col>
      <xdr:colOff>114300</xdr:colOff>
      <xdr:row>21</xdr:row>
      <xdr:rowOff>38100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3352800" y="166116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80010</xdr:colOff>
      <xdr:row>15</xdr:row>
      <xdr:rowOff>99060</xdr:rowOff>
    </xdr:from>
    <xdr:to>
      <xdr:col>12</xdr:col>
      <xdr:colOff>80010</xdr:colOff>
      <xdr:row>21</xdr:row>
      <xdr:rowOff>45720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3509010" y="166878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34290</xdr:colOff>
      <xdr:row>15</xdr:row>
      <xdr:rowOff>99060</xdr:rowOff>
    </xdr:from>
    <xdr:to>
      <xdr:col>13</xdr:col>
      <xdr:colOff>34290</xdr:colOff>
      <xdr:row>21</xdr:row>
      <xdr:rowOff>45720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3653790" y="166878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182880</xdr:colOff>
      <xdr:row>15</xdr:row>
      <xdr:rowOff>95250</xdr:rowOff>
    </xdr:from>
    <xdr:to>
      <xdr:col>13</xdr:col>
      <xdr:colOff>182880</xdr:colOff>
      <xdr:row>21</xdr:row>
      <xdr:rowOff>41910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3802380" y="166497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137160</xdr:colOff>
      <xdr:row>15</xdr:row>
      <xdr:rowOff>95250</xdr:rowOff>
    </xdr:from>
    <xdr:to>
      <xdr:col>14</xdr:col>
      <xdr:colOff>137160</xdr:colOff>
      <xdr:row>21</xdr:row>
      <xdr:rowOff>41910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3947160" y="166497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102870</xdr:colOff>
      <xdr:row>15</xdr:row>
      <xdr:rowOff>99060</xdr:rowOff>
    </xdr:from>
    <xdr:to>
      <xdr:col>15</xdr:col>
      <xdr:colOff>102870</xdr:colOff>
      <xdr:row>21</xdr:row>
      <xdr:rowOff>45720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4103370" y="166878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15</xdr:row>
      <xdr:rowOff>99060</xdr:rowOff>
    </xdr:from>
    <xdr:to>
      <xdr:col>16</xdr:col>
      <xdr:colOff>57150</xdr:colOff>
      <xdr:row>21</xdr:row>
      <xdr:rowOff>45720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4248150" y="166878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121920</xdr:colOff>
      <xdr:row>15</xdr:row>
      <xdr:rowOff>95250</xdr:rowOff>
    </xdr:from>
    <xdr:to>
      <xdr:col>17</xdr:col>
      <xdr:colOff>121920</xdr:colOff>
      <xdr:row>21</xdr:row>
      <xdr:rowOff>41910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4503420" y="166497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3810</xdr:colOff>
      <xdr:row>15</xdr:row>
      <xdr:rowOff>95250</xdr:rowOff>
    </xdr:from>
    <xdr:to>
      <xdr:col>19</xdr:col>
      <xdr:colOff>3810</xdr:colOff>
      <xdr:row>21</xdr:row>
      <xdr:rowOff>41910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>
          <a:off x="4766310" y="166497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80010</xdr:colOff>
      <xdr:row>15</xdr:row>
      <xdr:rowOff>99060</xdr:rowOff>
    </xdr:from>
    <xdr:to>
      <xdr:col>20</xdr:col>
      <xdr:colOff>80010</xdr:colOff>
      <xdr:row>21</xdr:row>
      <xdr:rowOff>45720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>
          <a:off x="5033010" y="166878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152400</xdr:colOff>
      <xdr:row>15</xdr:row>
      <xdr:rowOff>99060</xdr:rowOff>
    </xdr:from>
    <xdr:to>
      <xdr:col>21</xdr:col>
      <xdr:colOff>152400</xdr:colOff>
      <xdr:row>21</xdr:row>
      <xdr:rowOff>45720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5295900" y="166878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148590</xdr:colOff>
      <xdr:row>15</xdr:row>
      <xdr:rowOff>87630</xdr:rowOff>
    </xdr:from>
    <xdr:to>
      <xdr:col>25</xdr:col>
      <xdr:colOff>148590</xdr:colOff>
      <xdr:row>21</xdr:row>
      <xdr:rowOff>34290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>
          <a:off x="6054090" y="165735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102870</xdr:colOff>
      <xdr:row>15</xdr:row>
      <xdr:rowOff>87630</xdr:rowOff>
    </xdr:from>
    <xdr:to>
      <xdr:col>26</xdr:col>
      <xdr:colOff>102870</xdr:colOff>
      <xdr:row>21</xdr:row>
      <xdr:rowOff>34290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>
          <a:off x="6198870" y="165735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60960</xdr:colOff>
      <xdr:row>15</xdr:row>
      <xdr:rowOff>83820</xdr:rowOff>
    </xdr:from>
    <xdr:to>
      <xdr:col>27</xdr:col>
      <xdr:colOff>60960</xdr:colOff>
      <xdr:row>21</xdr:row>
      <xdr:rowOff>30480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>
          <a:off x="6347460" y="165354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15240</xdr:colOff>
      <xdr:row>15</xdr:row>
      <xdr:rowOff>83820</xdr:rowOff>
    </xdr:from>
    <xdr:to>
      <xdr:col>28</xdr:col>
      <xdr:colOff>15240</xdr:colOff>
      <xdr:row>21</xdr:row>
      <xdr:rowOff>30480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6492240" y="165354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171450</xdr:colOff>
      <xdr:row>15</xdr:row>
      <xdr:rowOff>91440</xdr:rowOff>
    </xdr:from>
    <xdr:to>
      <xdr:col>28</xdr:col>
      <xdr:colOff>171450</xdr:colOff>
      <xdr:row>21</xdr:row>
      <xdr:rowOff>38100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6648450" y="166116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125730</xdr:colOff>
      <xdr:row>15</xdr:row>
      <xdr:rowOff>91440</xdr:rowOff>
    </xdr:from>
    <xdr:to>
      <xdr:col>29</xdr:col>
      <xdr:colOff>125730</xdr:colOff>
      <xdr:row>21</xdr:row>
      <xdr:rowOff>38100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>
          <a:off x="6793230" y="166116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83820</xdr:colOff>
      <xdr:row>15</xdr:row>
      <xdr:rowOff>87630</xdr:rowOff>
    </xdr:from>
    <xdr:to>
      <xdr:col>30</xdr:col>
      <xdr:colOff>83820</xdr:colOff>
      <xdr:row>21</xdr:row>
      <xdr:rowOff>34290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CxnSpPr/>
      </xdr:nvCxnSpPr>
      <xdr:spPr>
        <a:xfrm>
          <a:off x="6941820" y="165735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38100</xdr:colOff>
      <xdr:row>15</xdr:row>
      <xdr:rowOff>87630</xdr:rowOff>
    </xdr:from>
    <xdr:to>
      <xdr:col>31</xdr:col>
      <xdr:colOff>38100</xdr:colOff>
      <xdr:row>21</xdr:row>
      <xdr:rowOff>34290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CxnSpPr/>
      </xdr:nvCxnSpPr>
      <xdr:spPr>
        <a:xfrm>
          <a:off x="7086600" y="165735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</xdr:colOff>
      <xdr:row>15</xdr:row>
      <xdr:rowOff>91440</xdr:rowOff>
    </xdr:from>
    <xdr:to>
      <xdr:col>32</xdr:col>
      <xdr:colOff>3810</xdr:colOff>
      <xdr:row>21</xdr:row>
      <xdr:rowOff>38100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7242810" y="166116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148590</xdr:colOff>
      <xdr:row>15</xdr:row>
      <xdr:rowOff>91440</xdr:rowOff>
    </xdr:from>
    <xdr:to>
      <xdr:col>32</xdr:col>
      <xdr:colOff>148590</xdr:colOff>
      <xdr:row>21</xdr:row>
      <xdr:rowOff>38100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7387590" y="166116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26670</xdr:colOff>
      <xdr:row>15</xdr:row>
      <xdr:rowOff>99060</xdr:rowOff>
    </xdr:from>
    <xdr:to>
      <xdr:col>23</xdr:col>
      <xdr:colOff>26670</xdr:colOff>
      <xdr:row>21</xdr:row>
      <xdr:rowOff>45720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CxnSpPr/>
      </xdr:nvCxnSpPr>
      <xdr:spPr>
        <a:xfrm>
          <a:off x="5551170" y="166878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83820</xdr:colOff>
      <xdr:row>15</xdr:row>
      <xdr:rowOff>99060</xdr:rowOff>
    </xdr:from>
    <xdr:to>
      <xdr:col>24</xdr:col>
      <xdr:colOff>83820</xdr:colOff>
      <xdr:row>21</xdr:row>
      <xdr:rowOff>45720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5798820" y="166878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60960</xdr:colOff>
      <xdr:row>15</xdr:row>
      <xdr:rowOff>91440</xdr:rowOff>
    </xdr:from>
    <xdr:to>
      <xdr:col>37</xdr:col>
      <xdr:colOff>60960</xdr:colOff>
      <xdr:row>21</xdr:row>
      <xdr:rowOff>38100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/>
      </xdr:nvCxnSpPr>
      <xdr:spPr>
        <a:xfrm>
          <a:off x="8252460" y="166116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15240</xdr:colOff>
      <xdr:row>15</xdr:row>
      <xdr:rowOff>91440</xdr:rowOff>
    </xdr:from>
    <xdr:to>
      <xdr:col>38</xdr:col>
      <xdr:colOff>15240</xdr:colOff>
      <xdr:row>21</xdr:row>
      <xdr:rowOff>38100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>
          <a:off x="8397240" y="166116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163830</xdr:colOff>
      <xdr:row>15</xdr:row>
      <xdr:rowOff>87630</xdr:rowOff>
    </xdr:from>
    <xdr:to>
      <xdr:col>38</xdr:col>
      <xdr:colOff>163830</xdr:colOff>
      <xdr:row>21</xdr:row>
      <xdr:rowOff>34290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CxnSpPr/>
      </xdr:nvCxnSpPr>
      <xdr:spPr>
        <a:xfrm>
          <a:off x="8545830" y="165735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118110</xdr:colOff>
      <xdr:row>15</xdr:row>
      <xdr:rowOff>87630</xdr:rowOff>
    </xdr:from>
    <xdr:to>
      <xdr:col>39</xdr:col>
      <xdr:colOff>118110</xdr:colOff>
      <xdr:row>21</xdr:row>
      <xdr:rowOff>34290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>
          <a:off x="8690610" y="165735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83820</xdr:colOff>
      <xdr:row>15</xdr:row>
      <xdr:rowOff>95250</xdr:rowOff>
    </xdr:from>
    <xdr:to>
      <xdr:col>40</xdr:col>
      <xdr:colOff>83820</xdr:colOff>
      <xdr:row>21</xdr:row>
      <xdr:rowOff>41910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CxnSpPr/>
      </xdr:nvCxnSpPr>
      <xdr:spPr>
        <a:xfrm>
          <a:off x="8846820" y="166497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38100</xdr:colOff>
      <xdr:row>15</xdr:row>
      <xdr:rowOff>95250</xdr:rowOff>
    </xdr:from>
    <xdr:to>
      <xdr:col>41</xdr:col>
      <xdr:colOff>38100</xdr:colOff>
      <xdr:row>21</xdr:row>
      <xdr:rowOff>41910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CxnSpPr/>
      </xdr:nvCxnSpPr>
      <xdr:spPr>
        <a:xfrm>
          <a:off x="8991600" y="166497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186690</xdr:colOff>
      <xdr:row>15</xdr:row>
      <xdr:rowOff>91440</xdr:rowOff>
    </xdr:from>
    <xdr:to>
      <xdr:col>41</xdr:col>
      <xdr:colOff>186690</xdr:colOff>
      <xdr:row>21</xdr:row>
      <xdr:rowOff>38100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CxnSpPr/>
      </xdr:nvCxnSpPr>
      <xdr:spPr>
        <a:xfrm>
          <a:off x="9140190" y="166116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140970</xdr:colOff>
      <xdr:row>15</xdr:row>
      <xdr:rowOff>91440</xdr:rowOff>
    </xdr:from>
    <xdr:to>
      <xdr:col>42</xdr:col>
      <xdr:colOff>140970</xdr:colOff>
      <xdr:row>21</xdr:row>
      <xdr:rowOff>38100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/>
      </xdr:nvCxnSpPr>
      <xdr:spPr>
        <a:xfrm>
          <a:off x="9284970" y="166116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106680</xdr:colOff>
      <xdr:row>15</xdr:row>
      <xdr:rowOff>95250</xdr:rowOff>
    </xdr:from>
    <xdr:to>
      <xdr:col>43</xdr:col>
      <xdr:colOff>106680</xdr:colOff>
      <xdr:row>21</xdr:row>
      <xdr:rowOff>41910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9441180" y="166497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60960</xdr:colOff>
      <xdr:row>15</xdr:row>
      <xdr:rowOff>95250</xdr:rowOff>
    </xdr:from>
    <xdr:to>
      <xdr:col>44</xdr:col>
      <xdr:colOff>60960</xdr:colOff>
      <xdr:row>21</xdr:row>
      <xdr:rowOff>41910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9585960" y="166497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125730</xdr:colOff>
      <xdr:row>15</xdr:row>
      <xdr:rowOff>91440</xdr:rowOff>
    </xdr:from>
    <xdr:to>
      <xdr:col>45</xdr:col>
      <xdr:colOff>125730</xdr:colOff>
      <xdr:row>21</xdr:row>
      <xdr:rowOff>38100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9841230" y="166116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7620</xdr:colOff>
      <xdr:row>15</xdr:row>
      <xdr:rowOff>91440</xdr:rowOff>
    </xdr:from>
    <xdr:to>
      <xdr:col>47</xdr:col>
      <xdr:colOff>7620</xdr:colOff>
      <xdr:row>21</xdr:row>
      <xdr:rowOff>38100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CxnSpPr/>
      </xdr:nvCxnSpPr>
      <xdr:spPr>
        <a:xfrm>
          <a:off x="10104120" y="166116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83820</xdr:colOff>
      <xdr:row>15</xdr:row>
      <xdr:rowOff>95250</xdr:rowOff>
    </xdr:from>
    <xdr:to>
      <xdr:col>48</xdr:col>
      <xdr:colOff>83820</xdr:colOff>
      <xdr:row>21</xdr:row>
      <xdr:rowOff>41910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CxnSpPr/>
      </xdr:nvCxnSpPr>
      <xdr:spPr>
        <a:xfrm>
          <a:off x="10370820" y="166497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156210</xdr:colOff>
      <xdr:row>15</xdr:row>
      <xdr:rowOff>95250</xdr:rowOff>
    </xdr:from>
    <xdr:to>
      <xdr:col>49</xdr:col>
      <xdr:colOff>156210</xdr:colOff>
      <xdr:row>21</xdr:row>
      <xdr:rowOff>41910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10633710" y="166497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30480</xdr:colOff>
      <xdr:row>15</xdr:row>
      <xdr:rowOff>95250</xdr:rowOff>
    </xdr:from>
    <xdr:to>
      <xdr:col>51</xdr:col>
      <xdr:colOff>30480</xdr:colOff>
      <xdr:row>21</xdr:row>
      <xdr:rowOff>41910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10888980" y="166497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171450</xdr:colOff>
      <xdr:row>15</xdr:row>
      <xdr:rowOff>91440</xdr:rowOff>
    </xdr:from>
    <xdr:to>
      <xdr:col>53</xdr:col>
      <xdr:colOff>171450</xdr:colOff>
      <xdr:row>21</xdr:row>
      <xdr:rowOff>38100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11410950" y="166116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106680</xdr:colOff>
      <xdr:row>15</xdr:row>
      <xdr:rowOff>102870</xdr:rowOff>
    </xdr:from>
    <xdr:to>
      <xdr:col>52</xdr:col>
      <xdr:colOff>106680</xdr:colOff>
      <xdr:row>21</xdr:row>
      <xdr:rowOff>49530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11155680" y="167259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99060</xdr:colOff>
      <xdr:row>33</xdr:row>
      <xdr:rowOff>140019</xdr:rowOff>
    </xdr:from>
    <xdr:to>
      <xdr:col>16</xdr:col>
      <xdr:colOff>34290</xdr:colOff>
      <xdr:row>38</xdr:row>
      <xdr:rowOff>120969</xdr:rowOff>
    </xdr:to>
    <xdr:grpSp>
      <xdr:nvGrpSpPr>
        <xdr:cNvPr id="122" name="Group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GrpSpPr/>
      </xdr:nvGrpSpPr>
      <xdr:grpSpPr>
        <a:xfrm>
          <a:off x="822960" y="5331144"/>
          <a:ext cx="2106930" cy="695325"/>
          <a:chOff x="2004060" y="3783330"/>
          <a:chExt cx="2221230" cy="628650"/>
        </a:xfrm>
      </xdr:grpSpPr>
      <xdr:cxnSp macro="">
        <xdr:nvCxnSpPr>
          <xdr:cNvPr id="94" name="Straight Connector 93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CxnSpPr/>
        </xdr:nvCxnSpPr>
        <xdr:spPr>
          <a:xfrm>
            <a:off x="2160270" y="3787140"/>
            <a:ext cx="206502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Straight Connector 95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CxnSpPr/>
        </xdr:nvCxnSpPr>
        <xdr:spPr>
          <a:xfrm flipH="1">
            <a:off x="2004060" y="3783330"/>
            <a:ext cx="156210" cy="62865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106680</xdr:colOff>
      <xdr:row>38</xdr:row>
      <xdr:rowOff>0</xdr:rowOff>
    </xdr:from>
    <xdr:to>
      <xdr:col>43</xdr:col>
      <xdr:colOff>15240</xdr:colOff>
      <xdr:row>43</xdr:row>
      <xdr:rowOff>9525</xdr:rowOff>
    </xdr:to>
    <xdr:grpSp>
      <xdr:nvGrpSpPr>
        <xdr:cNvPr id="123" name="Group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GrpSpPr/>
      </xdr:nvGrpSpPr>
      <xdr:grpSpPr>
        <a:xfrm>
          <a:off x="830580" y="5905500"/>
          <a:ext cx="6966585" cy="723900"/>
          <a:chOff x="2011680" y="4030980"/>
          <a:chExt cx="7338060" cy="720090"/>
        </a:xfrm>
      </xdr:grpSpPr>
      <xdr:cxnSp macro="">
        <xdr:nvCxnSpPr>
          <xdr:cNvPr id="98" name="Straight Connector 97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CxnSpPr/>
        </xdr:nvCxnSpPr>
        <xdr:spPr>
          <a:xfrm>
            <a:off x="2164080" y="4042410"/>
            <a:ext cx="121158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Straight Connector 99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CxnSpPr/>
        </xdr:nvCxnSpPr>
        <xdr:spPr>
          <a:xfrm>
            <a:off x="3368040" y="4042410"/>
            <a:ext cx="708660" cy="70866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Straight Connector 101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CxnSpPr/>
        </xdr:nvCxnSpPr>
        <xdr:spPr>
          <a:xfrm flipH="1">
            <a:off x="2011680" y="4030980"/>
            <a:ext cx="156210" cy="62865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Straight Connector 102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CxnSpPr/>
        </xdr:nvCxnSpPr>
        <xdr:spPr>
          <a:xfrm flipV="1">
            <a:off x="6240780" y="4046220"/>
            <a:ext cx="701040" cy="70104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" name="Straight Connector 104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CxnSpPr/>
        </xdr:nvCxnSpPr>
        <xdr:spPr>
          <a:xfrm>
            <a:off x="4071174" y="4747260"/>
            <a:ext cx="2181036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" name="Straight Connector 107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CxnSpPr/>
        </xdr:nvCxnSpPr>
        <xdr:spPr>
          <a:xfrm>
            <a:off x="6938010" y="4042410"/>
            <a:ext cx="241173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49530</xdr:colOff>
      <xdr:row>41</xdr:row>
      <xdr:rowOff>11430</xdr:rowOff>
    </xdr:from>
    <xdr:to>
      <xdr:col>41</xdr:col>
      <xdr:colOff>0</xdr:colOff>
      <xdr:row>46</xdr:row>
      <xdr:rowOff>3810</xdr:rowOff>
    </xdr:to>
    <xdr:grpSp>
      <xdr:nvGrpSpPr>
        <xdr:cNvPr id="124" name="Group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GrpSpPr/>
      </xdr:nvGrpSpPr>
      <xdr:grpSpPr>
        <a:xfrm>
          <a:off x="773430" y="6345555"/>
          <a:ext cx="6646545" cy="706755"/>
          <a:chOff x="1954530" y="4446270"/>
          <a:chExt cx="6236970" cy="640080"/>
        </a:xfrm>
      </xdr:grpSpPr>
      <xdr:cxnSp macro="">
        <xdr:nvCxnSpPr>
          <xdr:cNvPr id="111" name="Straight Connector 110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CxnSpPr/>
        </xdr:nvCxnSpPr>
        <xdr:spPr>
          <a:xfrm>
            <a:off x="2141220" y="5082540"/>
            <a:ext cx="605028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Straight Connector 112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CxnSpPr/>
        </xdr:nvCxnSpPr>
        <xdr:spPr>
          <a:xfrm flipH="1" flipV="1">
            <a:off x="1954530" y="4446270"/>
            <a:ext cx="186690" cy="64008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60960</xdr:colOff>
      <xdr:row>43</xdr:row>
      <xdr:rowOff>11430</xdr:rowOff>
    </xdr:from>
    <xdr:to>
      <xdr:col>16</xdr:col>
      <xdr:colOff>15240</xdr:colOff>
      <xdr:row>48</xdr:row>
      <xdr:rowOff>3810</xdr:rowOff>
    </xdr:to>
    <xdr:grpSp>
      <xdr:nvGrpSpPr>
        <xdr:cNvPr id="125" name="Group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GrpSpPr/>
      </xdr:nvGrpSpPr>
      <xdr:grpSpPr>
        <a:xfrm>
          <a:off x="784860" y="6631305"/>
          <a:ext cx="2125980" cy="706755"/>
          <a:chOff x="1965960" y="4705350"/>
          <a:chExt cx="2240280" cy="640080"/>
        </a:xfrm>
      </xdr:grpSpPr>
      <xdr:cxnSp macro="">
        <xdr:nvCxnSpPr>
          <xdr:cNvPr id="114" name="Straight Connector 113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CxnSpPr/>
        </xdr:nvCxnSpPr>
        <xdr:spPr>
          <a:xfrm>
            <a:off x="2141220" y="5337810"/>
            <a:ext cx="206502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Straight Connector 114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CxnSpPr/>
        </xdr:nvCxnSpPr>
        <xdr:spPr>
          <a:xfrm flipH="1" flipV="1">
            <a:off x="1965960" y="4705350"/>
            <a:ext cx="186690" cy="64008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176213</xdr:colOff>
      <xdr:row>47</xdr:row>
      <xdr:rowOff>1905</xdr:rowOff>
    </xdr:from>
    <xdr:to>
      <xdr:col>69</xdr:col>
      <xdr:colOff>9525</xdr:colOff>
      <xdr:row>47</xdr:row>
      <xdr:rowOff>1905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CxnSpPr/>
      </xdr:nvCxnSpPr>
      <xdr:spPr>
        <a:xfrm>
          <a:off x="5243513" y="7040880"/>
          <a:ext cx="7253287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34</xdr:row>
      <xdr:rowOff>0</xdr:rowOff>
    </xdr:from>
    <xdr:to>
      <xdr:col>44</xdr:col>
      <xdr:colOff>7620</xdr:colOff>
      <xdr:row>34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CxnSpPr/>
      </xdr:nvCxnSpPr>
      <xdr:spPr>
        <a:xfrm>
          <a:off x="6096000" y="3787140"/>
          <a:ext cx="343662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118110</xdr:colOff>
      <xdr:row>35</xdr:row>
      <xdr:rowOff>135255</xdr:rowOff>
    </xdr:from>
    <xdr:to>
      <xdr:col>44</xdr:col>
      <xdr:colOff>0</xdr:colOff>
      <xdr:row>40</xdr:row>
      <xdr:rowOff>112395</xdr:rowOff>
    </xdr:to>
    <xdr:grpSp>
      <xdr:nvGrpSpPr>
        <xdr:cNvPr id="132" name="Group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GrpSpPr/>
      </xdr:nvGrpSpPr>
      <xdr:grpSpPr>
        <a:xfrm>
          <a:off x="842010" y="5612130"/>
          <a:ext cx="7120890" cy="691515"/>
          <a:chOff x="2023110" y="4042410"/>
          <a:chExt cx="7501890" cy="624840"/>
        </a:xfrm>
      </xdr:grpSpPr>
      <xdr:cxnSp macro="">
        <xdr:nvCxnSpPr>
          <xdr:cNvPr id="127" name="Straight Connector 126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CxnSpPr/>
        </xdr:nvCxnSpPr>
        <xdr:spPr>
          <a:xfrm>
            <a:off x="2171700" y="4050030"/>
            <a:ext cx="73533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" name="Straight Connector 130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CxnSpPr/>
        </xdr:nvCxnSpPr>
        <xdr:spPr>
          <a:xfrm flipH="1">
            <a:off x="2023110" y="4042410"/>
            <a:ext cx="152400" cy="62484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25</xdr:col>
      <xdr:colOff>171450</xdr:colOff>
      <xdr:row>49</xdr:row>
      <xdr:rowOff>0</xdr:rowOff>
    </xdr:from>
    <xdr:to>
      <xdr:col>44</xdr:col>
      <xdr:colOff>9525</xdr:colOff>
      <xdr:row>49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CxnSpPr/>
      </xdr:nvCxnSpPr>
      <xdr:spPr>
        <a:xfrm>
          <a:off x="4695825" y="7324725"/>
          <a:ext cx="32766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137160</xdr:colOff>
      <xdr:row>15</xdr:row>
      <xdr:rowOff>106680</xdr:rowOff>
    </xdr:from>
    <xdr:to>
      <xdr:col>58</xdr:col>
      <xdr:colOff>76200</xdr:colOff>
      <xdr:row>21</xdr:row>
      <xdr:rowOff>30480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CxnSpPr/>
      </xdr:nvCxnSpPr>
      <xdr:spPr>
        <a:xfrm flipV="1">
          <a:off x="6233160" y="1676400"/>
          <a:ext cx="701040" cy="70104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144780</xdr:colOff>
      <xdr:row>15</xdr:row>
      <xdr:rowOff>106680</xdr:rowOff>
    </xdr:from>
    <xdr:to>
      <xdr:col>71</xdr:col>
      <xdr:colOff>83820</xdr:colOff>
      <xdr:row>21</xdr:row>
      <xdr:rowOff>30480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CxnSpPr/>
      </xdr:nvCxnSpPr>
      <xdr:spPr>
        <a:xfrm>
          <a:off x="8717280" y="1676400"/>
          <a:ext cx="701040" cy="70104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102870</xdr:colOff>
      <xdr:row>15</xdr:row>
      <xdr:rowOff>87630</xdr:rowOff>
    </xdr:from>
    <xdr:to>
      <xdr:col>54</xdr:col>
      <xdr:colOff>102870</xdr:colOff>
      <xdr:row>21</xdr:row>
      <xdr:rowOff>34290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CxnSpPr/>
      </xdr:nvCxnSpPr>
      <xdr:spPr>
        <a:xfrm>
          <a:off x="6198870" y="165735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60960</xdr:colOff>
      <xdr:row>15</xdr:row>
      <xdr:rowOff>83820</xdr:rowOff>
    </xdr:from>
    <xdr:to>
      <xdr:col>55</xdr:col>
      <xdr:colOff>60960</xdr:colOff>
      <xdr:row>21</xdr:row>
      <xdr:rowOff>30480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CxnSpPr/>
      </xdr:nvCxnSpPr>
      <xdr:spPr>
        <a:xfrm>
          <a:off x="6347460" y="165354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15240</xdr:colOff>
      <xdr:row>15</xdr:row>
      <xdr:rowOff>83820</xdr:rowOff>
    </xdr:from>
    <xdr:to>
      <xdr:col>56</xdr:col>
      <xdr:colOff>15240</xdr:colOff>
      <xdr:row>21</xdr:row>
      <xdr:rowOff>30480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CxnSpPr/>
      </xdr:nvCxnSpPr>
      <xdr:spPr>
        <a:xfrm>
          <a:off x="6492240" y="165354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171450</xdr:colOff>
      <xdr:row>15</xdr:row>
      <xdr:rowOff>91440</xdr:rowOff>
    </xdr:from>
    <xdr:to>
      <xdr:col>56</xdr:col>
      <xdr:colOff>171450</xdr:colOff>
      <xdr:row>21</xdr:row>
      <xdr:rowOff>38100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>
        <a:xfrm>
          <a:off x="6648450" y="166116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125730</xdr:colOff>
      <xdr:row>15</xdr:row>
      <xdr:rowOff>91440</xdr:rowOff>
    </xdr:from>
    <xdr:to>
      <xdr:col>57</xdr:col>
      <xdr:colOff>125730</xdr:colOff>
      <xdr:row>21</xdr:row>
      <xdr:rowOff>38100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CxnSpPr/>
      </xdr:nvCxnSpPr>
      <xdr:spPr>
        <a:xfrm>
          <a:off x="6793230" y="166116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83820</xdr:colOff>
      <xdr:row>15</xdr:row>
      <xdr:rowOff>87630</xdr:rowOff>
    </xdr:from>
    <xdr:to>
      <xdr:col>58</xdr:col>
      <xdr:colOff>83820</xdr:colOff>
      <xdr:row>21</xdr:row>
      <xdr:rowOff>34290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CxnSpPr/>
      </xdr:nvCxnSpPr>
      <xdr:spPr>
        <a:xfrm>
          <a:off x="6941820" y="165735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38100</xdr:colOff>
      <xdr:row>15</xdr:row>
      <xdr:rowOff>87630</xdr:rowOff>
    </xdr:from>
    <xdr:to>
      <xdr:col>59</xdr:col>
      <xdr:colOff>38100</xdr:colOff>
      <xdr:row>21</xdr:row>
      <xdr:rowOff>34290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086600" y="165735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3810</xdr:colOff>
      <xdr:row>15</xdr:row>
      <xdr:rowOff>91440</xdr:rowOff>
    </xdr:from>
    <xdr:to>
      <xdr:col>60</xdr:col>
      <xdr:colOff>3810</xdr:colOff>
      <xdr:row>21</xdr:row>
      <xdr:rowOff>38100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7242810" y="166116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148590</xdr:colOff>
      <xdr:row>15</xdr:row>
      <xdr:rowOff>91440</xdr:rowOff>
    </xdr:from>
    <xdr:to>
      <xdr:col>60</xdr:col>
      <xdr:colOff>148590</xdr:colOff>
      <xdr:row>21</xdr:row>
      <xdr:rowOff>38100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387590" y="166116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60960</xdr:colOff>
      <xdr:row>15</xdr:row>
      <xdr:rowOff>91440</xdr:rowOff>
    </xdr:from>
    <xdr:to>
      <xdr:col>65</xdr:col>
      <xdr:colOff>60960</xdr:colOff>
      <xdr:row>21</xdr:row>
      <xdr:rowOff>38100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8252460" y="166116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15240</xdr:colOff>
      <xdr:row>15</xdr:row>
      <xdr:rowOff>91440</xdr:rowOff>
    </xdr:from>
    <xdr:to>
      <xdr:col>66</xdr:col>
      <xdr:colOff>15240</xdr:colOff>
      <xdr:row>21</xdr:row>
      <xdr:rowOff>38100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8397240" y="166116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163830</xdr:colOff>
      <xdr:row>15</xdr:row>
      <xdr:rowOff>87630</xdr:rowOff>
    </xdr:from>
    <xdr:to>
      <xdr:col>66</xdr:col>
      <xdr:colOff>163830</xdr:colOff>
      <xdr:row>21</xdr:row>
      <xdr:rowOff>34290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8545830" y="165735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118110</xdr:colOff>
      <xdr:row>15</xdr:row>
      <xdr:rowOff>87630</xdr:rowOff>
    </xdr:from>
    <xdr:to>
      <xdr:col>67</xdr:col>
      <xdr:colOff>118110</xdr:colOff>
      <xdr:row>21</xdr:row>
      <xdr:rowOff>34290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690610" y="165735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83820</xdr:colOff>
      <xdr:row>15</xdr:row>
      <xdr:rowOff>95250</xdr:rowOff>
    </xdr:from>
    <xdr:to>
      <xdr:col>68</xdr:col>
      <xdr:colOff>83820</xdr:colOff>
      <xdr:row>21</xdr:row>
      <xdr:rowOff>41910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846820" y="166497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38100</xdr:colOff>
      <xdr:row>15</xdr:row>
      <xdr:rowOff>95250</xdr:rowOff>
    </xdr:from>
    <xdr:to>
      <xdr:col>69</xdr:col>
      <xdr:colOff>38100</xdr:colOff>
      <xdr:row>21</xdr:row>
      <xdr:rowOff>41910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991600" y="166497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186690</xdr:colOff>
      <xdr:row>15</xdr:row>
      <xdr:rowOff>91440</xdr:rowOff>
    </xdr:from>
    <xdr:to>
      <xdr:col>69</xdr:col>
      <xdr:colOff>186690</xdr:colOff>
      <xdr:row>21</xdr:row>
      <xdr:rowOff>38100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9140190" y="166116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140970</xdr:colOff>
      <xdr:row>15</xdr:row>
      <xdr:rowOff>91440</xdr:rowOff>
    </xdr:from>
    <xdr:to>
      <xdr:col>70</xdr:col>
      <xdr:colOff>140970</xdr:colOff>
      <xdr:row>21</xdr:row>
      <xdr:rowOff>38100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CxnSpPr/>
      </xdr:nvCxnSpPr>
      <xdr:spPr>
        <a:xfrm>
          <a:off x="9284970" y="166116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106680</xdr:colOff>
      <xdr:row>15</xdr:row>
      <xdr:rowOff>95250</xdr:rowOff>
    </xdr:from>
    <xdr:to>
      <xdr:col>71</xdr:col>
      <xdr:colOff>106680</xdr:colOff>
      <xdr:row>21</xdr:row>
      <xdr:rowOff>41910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CxnSpPr/>
      </xdr:nvCxnSpPr>
      <xdr:spPr>
        <a:xfrm>
          <a:off x="9441180" y="166497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60960</xdr:colOff>
      <xdr:row>15</xdr:row>
      <xdr:rowOff>95250</xdr:rowOff>
    </xdr:from>
    <xdr:to>
      <xdr:col>72</xdr:col>
      <xdr:colOff>60960</xdr:colOff>
      <xdr:row>21</xdr:row>
      <xdr:rowOff>41910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CxnSpPr/>
      </xdr:nvCxnSpPr>
      <xdr:spPr>
        <a:xfrm>
          <a:off x="9585960" y="166497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125730</xdr:colOff>
      <xdr:row>15</xdr:row>
      <xdr:rowOff>91440</xdr:rowOff>
    </xdr:from>
    <xdr:to>
      <xdr:col>73</xdr:col>
      <xdr:colOff>125730</xdr:colOff>
      <xdr:row>21</xdr:row>
      <xdr:rowOff>38100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CxnSpPr/>
      </xdr:nvCxnSpPr>
      <xdr:spPr>
        <a:xfrm>
          <a:off x="9841230" y="166116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7620</xdr:colOff>
      <xdr:row>15</xdr:row>
      <xdr:rowOff>91440</xdr:rowOff>
    </xdr:from>
    <xdr:to>
      <xdr:col>75</xdr:col>
      <xdr:colOff>7620</xdr:colOff>
      <xdr:row>21</xdr:row>
      <xdr:rowOff>38100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CxnSpPr/>
      </xdr:nvCxnSpPr>
      <xdr:spPr>
        <a:xfrm>
          <a:off x="10104120" y="166116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83820</xdr:colOff>
      <xdr:row>15</xdr:row>
      <xdr:rowOff>95250</xdr:rowOff>
    </xdr:from>
    <xdr:to>
      <xdr:col>76</xdr:col>
      <xdr:colOff>83820</xdr:colOff>
      <xdr:row>21</xdr:row>
      <xdr:rowOff>41910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CxnSpPr/>
      </xdr:nvCxnSpPr>
      <xdr:spPr>
        <a:xfrm>
          <a:off x="10370820" y="166497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156210</xdr:colOff>
      <xdr:row>15</xdr:row>
      <xdr:rowOff>95250</xdr:rowOff>
    </xdr:from>
    <xdr:to>
      <xdr:col>77</xdr:col>
      <xdr:colOff>156210</xdr:colOff>
      <xdr:row>21</xdr:row>
      <xdr:rowOff>41910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CxnSpPr/>
      </xdr:nvCxnSpPr>
      <xdr:spPr>
        <a:xfrm>
          <a:off x="10633710" y="166497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30480</xdr:colOff>
      <xdr:row>15</xdr:row>
      <xdr:rowOff>95250</xdr:rowOff>
    </xdr:from>
    <xdr:to>
      <xdr:col>79</xdr:col>
      <xdr:colOff>30480</xdr:colOff>
      <xdr:row>21</xdr:row>
      <xdr:rowOff>41910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CxnSpPr/>
      </xdr:nvCxnSpPr>
      <xdr:spPr>
        <a:xfrm>
          <a:off x="10888980" y="166497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171450</xdr:colOff>
      <xdr:row>15</xdr:row>
      <xdr:rowOff>91440</xdr:rowOff>
    </xdr:from>
    <xdr:to>
      <xdr:col>81</xdr:col>
      <xdr:colOff>171450</xdr:colOff>
      <xdr:row>21</xdr:row>
      <xdr:rowOff>38100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CxnSpPr/>
      </xdr:nvCxnSpPr>
      <xdr:spPr>
        <a:xfrm>
          <a:off x="11410950" y="166116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106680</xdr:colOff>
      <xdr:row>15</xdr:row>
      <xdr:rowOff>102870</xdr:rowOff>
    </xdr:from>
    <xdr:to>
      <xdr:col>80</xdr:col>
      <xdr:colOff>106680</xdr:colOff>
      <xdr:row>21</xdr:row>
      <xdr:rowOff>49530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CxnSpPr/>
      </xdr:nvCxnSpPr>
      <xdr:spPr>
        <a:xfrm>
          <a:off x="11155680" y="1672590"/>
          <a:ext cx="0" cy="723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11430</xdr:colOff>
      <xdr:row>29</xdr:row>
      <xdr:rowOff>26670</xdr:rowOff>
    </xdr:from>
    <xdr:to>
      <xdr:col>82</xdr:col>
      <xdr:colOff>11430</xdr:colOff>
      <xdr:row>30</xdr:row>
      <xdr:rowOff>125730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CxnSpPr/>
      </xdr:nvCxnSpPr>
      <xdr:spPr>
        <a:xfrm>
          <a:off x="15632430" y="3592830"/>
          <a:ext cx="0" cy="2286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45720</xdr:colOff>
      <xdr:row>40</xdr:row>
      <xdr:rowOff>0</xdr:rowOff>
    </xdr:from>
    <xdr:to>
      <xdr:col>71</xdr:col>
      <xdr:colOff>7620</xdr:colOff>
      <xdr:row>45</xdr:row>
      <xdr:rowOff>0</xdr:rowOff>
    </xdr:to>
    <xdr:grpSp>
      <xdr:nvGrpSpPr>
        <xdr:cNvPr id="221" name="Group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GrpSpPr/>
      </xdr:nvGrpSpPr>
      <xdr:grpSpPr>
        <a:xfrm>
          <a:off x="4932045" y="6191250"/>
          <a:ext cx="7924800" cy="714375"/>
          <a:chOff x="6332220" y="4823460"/>
          <a:chExt cx="8343900" cy="701040"/>
        </a:xfrm>
      </xdr:grpSpPr>
      <xdr:cxnSp macro="">
        <xdr:nvCxnSpPr>
          <xdr:cNvPr id="192" name="Straight Connector 191">
            <a:extLst>
              <a:ext uri="{FF2B5EF4-FFF2-40B4-BE49-F238E27FC236}">
                <a16:creationId xmlns:a16="http://schemas.microsoft.com/office/drawing/2014/main" id="{00000000-0008-0000-0000-0000C0000000}"/>
              </a:ext>
            </a:extLst>
          </xdr:cNvPr>
          <xdr:cNvCxnSpPr/>
        </xdr:nvCxnSpPr>
        <xdr:spPr>
          <a:xfrm flipV="1">
            <a:off x="11574780" y="4823460"/>
            <a:ext cx="701040" cy="70104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" name="Straight Connector 135">
            <a:extLst>
              <a:ext uri="{FF2B5EF4-FFF2-40B4-BE49-F238E27FC236}">
                <a16:creationId xmlns:a16="http://schemas.microsoft.com/office/drawing/2014/main" id="{00000000-0008-0000-0000-000088000000}"/>
              </a:ext>
            </a:extLst>
          </xdr:cNvPr>
          <xdr:cNvCxnSpPr/>
        </xdr:nvCxnSpPr>
        <xdr:spPr>
          <a:xfrm>
            <a:off x="8709660" y="4823460"/>
            <a:ext cx="701040" cy="70104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" name="Straight Connector 137">
            <a:extLst>
              <a:ext uri="{FF2B5EF4-FFF2-40B4-BE49-F238E27FC236}">
                <a16:creationId xmlns:a16="http://schemas.microsoft.com/office/drawing/2014/main" id="{00000000-0008-0000-0000-00008A000000}"/>
              </a:ext>
            </a:extLst>
          </xdr:cNvPr>
          <xdr:cNvCxnSpPr/>
        </xdr:nvCxnSpPr>
        <xdr:spPr>
          <a:xfrm flipH="1">
            <a:off x="6332220" y="4831080"/>
            <a:ext cx="24003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" name="Straight Connector 139">
            <a:extLst>
              <a:ext uri="{FF2B5EF4-FFF2-40B4-BE49-F238E27FC236}">
                <a16:creationId xmlns:a16="http://schemas.microsoft.com/office/drawing/2014/main" id="{00000000-0008-0000-0000-00008C000000}"/>
              </a:ext>
            </a:extLst>
          </xdr:cNvPr>
          <xdr:cNvCxnSpPr/>
        </xdr:nvCxnSpPr>
        <xdr:spPr>
          <a:xfrm flipH="1">
            <a:off x="9410700" y="5524500"/>
            <a:ext cx="217932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" name="Straight Connector 193">
            <a:extLst>
              <a:ext uri="{FF2B5EF4-FFF2-40B4-BE49-F238E27FC236}">
                <a16:creationId xmlns:a16="http://schemas.microsoft.com/office/drawing/2014/main" id="{00000000-0008-0000-0000-0000C2000000}"/>
              </a:ext>
            </a:extLst>
          </xdr:cNvPr>
          <xdr:cNvCxnSpPr/>
        </xdr:nvCxnSpPr>
        <xdr:spPr>
          <a:xfrm flipH="1">
            <a:off x="12275820" y="4831080"/>
            <a:ext cx="24003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25</xdr:col>
      <xdr:colOff>182880</xdr:colOff>
      <xdr:row>35</xdr:row>
      <xdr:rowOff>0</xdr:rowOff>
    </xdr:from>
    <xdr:to>
      <xdr:col>71</xdr:col>
      <xdr:colOff>7620</xdr:colOff>
      <xdr:row>35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CxnSpPr/>
      </xdr:nvCxnSpPr>
      <xdr:spPr>
        <a:xfrm>
          <a:off x="6088380" y="3916680"/>
          <a:ext cx="85877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177163</xdr:colOff>
      <xdr:row>49</xdr:row>
      <xdr:rowOff>0</xdr:rowOff>
    </xdr:from>
    <xdr:to>
      <xdr:col>72</xdr:col>
      <xdr:colOff>3808</xdr:colOff>
      <xdr:row>49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CxnSpPr/>
      </xdr:nvCxnSpPr>
      <xdr:spPr>
        <a:xfrm>
          <a:off x="9768838" y="7324725"/>
          <a:ext cx="326517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33</xdr:row>
      <xdr:rowOff>0</xdr:rowOff>
    </xdr:from>
    <xdr:to>
      <xdr:col>72</xdr:col>
      <xdr:colOff>7620</xdr:colOff>
      <xdr:row>33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CxnSpPr/>
      </xdr:nvCxnSpPr>
      <xdr:spPr>
        <a:xfrm>
          <a:off x="6096000" y="3787140"/>
          <a:ext cx="343662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142875</xdr:colOff>
      <xdr:row>29</xdr:row>
      <xdr:rowOff>100966</xdr:rowOff>
    </xdr:from>
    <xdr:to>
      <xdr:col>33</xdr:col>
      <xdr:colOff>40006</xdr:colOff>
      <xdr:row>30</xdr:row>
      <xdr:rowOff>47626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CxnSpPr/>
      </xdr:nvCxnSpPr>
      <xdr:spPr>
        <a:xfrm flipH="1">
          <a:off x="5934075" y="4568191"/>
          <a:ext cx="78106" cy="89535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123825</xdr:colOff>
      <xdr:row>29</xdr:row>
      <xdr:rowOff>91440</xdr:rowOff>
    </xdr:from>
    <xdr:to>
      <xdr:col>37</xdr:col>
      <xdr:colOff>47626</xdr:colOff>
      <xdr:row>30</xdr:row>
      <xdr:rowOff>57150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CxnSpPr/>
      </xdr:nvCxnSpPr>
      <xdr:spPr>
        <a:xfrm flipH="1">
          <a:off x="6638925" y="4711065"/>
          <a:ext cx="104776" cy="108585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28</xdr:row>
      <xdr:rowOff>30480</xdr:rowOff>
    </xdr:from>
    <xdr:to>
      <xdr:col>33</xdr:col>
      <xdr:colOff>0</xdr:colOff>
      <xdr:row>30</xdr:row>
      <xdr:rowOff>83820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CxnSpPr/>
      </xdr:nvCxnSpPr>
      <xdr:spPr>
        <a:xfrm>
          <a:off x="7429500" y="3299460"/>
          <a:ext cx="0" cy="31242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138114</xdr:colOff>
      <xdr:row>29</xdr:row>
      <xdr:rowOff>100966</xdr:rowOff>
    </xdr:from>
    <xdr:to>
      <xdr:col>61</xdr:col>
      <xdr:colOff>43817</xdr:colOff>
      <xdr:row>30</xdr:row>
      <xdr:rowOff>52389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CxnSpPr/>
      </xdr:nvCxnSpPr>
      <xdr:spPr>
        <a:xfrm flipH="1">
          <a:off x="10996614" y="4568191"/>
          <a:ext cx="86678" cy="94298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123825</xdr:colOff>
      <xdr:row>29</xdr:row>
      <xdr:rowOff>91440</xdr:rowOff>
    </xdr:from>
    <xdr:to>
      <xdr:col>65</xdr:col>
      <xdr:colOff>41911</xdr:colOff>
      <xdr:row>30</xdr:row>
      <xdr:rowOff>57150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CxnSpPr/>
      </xdr:nvCxnSpPr>
      <xdr:spPr>
        <a:xfrm flipH="1">
          <a:off x="11706225" y="4711065"/>
          <a:ext cx="99061" cy="108585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3810</xdr:colOff>
      <xdr:row>28</xdr:row>
      <xdr:rowOff>30480</xdr:rowOff>
    </xdr:from>
    <xdr:to>
      <xdr:col>61</xdr:col>
      <xdr:colOff>3810</xdr:colOff>
      <xdr:row>30</xdr:row>
      <xdr:rowOff>83820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CxnSpPr/>
      </xdr:nvCxnSpPr>
      <xdr:spPr>
        <a:xfrm>
          <a:off x="12767310" y="3299460"/>
          <a:ext cx="0" cy="31242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45720</xdr:colOff>
      <xdr:row>38</xdr:row>
      <xdr:rowOff>0</xdr:rowOff>
    </xdr:from>
    <xdr:to>
      <xdr:col>82</xdr:col>
      <xdr:colOff>160020</xdr:colOff>
      <xdr:row>43</xdr:row>
      <xdr:rowOff>0</xdr:rowOff>
    </xdr:to>
    <xdr:grpSp>
      <xdr:nvGrpSpPr>
        <xdr:cNvPr id="228" name="Group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GrpSpPr/>
      </xdr:nvGrpSpPr>
      <xdr:grpSpPr>
        <a:xfrm>
          <a:off x="9999345" y="5905500"/>
          <a:ext cx="5000625" cy="714375"/>
          <a:chOff x="7048500" y="6507480"/>
          <a:chExt cx="5257800" cy="701040"/>
        </a:xfrm>
      </xdr:grpSpPr>
      <xdr:cxnSp macro="">
        <xdr:nvCxnSpPr>
          <xdr:cNvPr id="224" name="Straight Connector 223">
            <a:extLst>
              <a:ext uri="{FF2B5EF4-FFF2-40B4-BE49-F238E27FC236}">
                <a16:creationId xmlns:a16="http://schemas.microsoft.com/office/drawing/2014/main" id="{00000000-0008-0000-0000-0000E0000000}"/>
              </a:ext>
            </a:extLst>
          </xdr:cNvPr>
          <xdr:cNvCxnSpPr/>
        </xdr:nvCxnSpPr>
        <xdr:spPr>
          <a:xfrm>
            <a:off x="9425940" y="6507480"/>
            <a:ext cx="701040" cy="70104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" name="Straight Connector 224">
            <a:extLst>
              <a:ext uri="{FF2B5EF4-FFF2-40B4-BE49-F238E27FC236}">
                <a16:creationId xmlns:a16="http://schemas.microsoft.com/office/drawing/2014/main" id="{00000000-0008-0000-0000-0000E1000000}"/>
              </a:ext>
            </a:extLst>
          </xdr:cNvPr>
          <xdr:cNvCxnSpPr/>
        </xdr:nvCxnSpPr>
        <xdr:spPr>
          <a:xfrm flipH="1">
            <a:off x="7048500" y="6515100"/>
            <a:ext cx="24003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" name="Straight Connector 225">
            <a:extLst>
              <a:ext uri="{FF2B5EF4-FFF2-40B4-BE49-F238E27FC236}">
                <a16:creationId xmlns:a16="http://schemas.microsoft.com/office/drawing/2014/main" id="{00000000-0008-0000-0000-0000E2000000}"/>
              </a:ext>
            </a:extLst>
          </xdr:cNvPr>
          <xdr:cNvCxnSpPr/>
        </xdr:nvCxnSpPr>
        <xdr:spPr>
          <a:xfrm flipH="1">
            <a:off x="10126980" y="7208520"/>
            <a:ext cx="217932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14</xdr:row>
      <xdr:rowOff>76200</xdr:rowOff>
    </xdr:from>
    <xdr:to>
      <xdr:col>4</xdr:col>
      <xdr:colOff>0</xdr:colOff>
      <xdr:row>21</xdr:row>
      <xdr:rowOff>83820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CxnSpPr/>
      </xdr:nvCxnSpPr>
      <xdr:spPr>
        <a:xfrm>
          <a:off x="1905000" y="1508760"/>
          <a:ext cx="0" cy="92202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125730</xdr:colOff>
      <xdr:row>21</xdr:row>
      <xdr:rowOff>30480</xdr:rowOff>
    </xdr:from>
    <xdr:to>
      <xdr:col>5</xdr:col>
      <xdr:colOff>41910</xdr:colOff>
      <xdr:row>21</xdr:row>
      <xdr:rowOff>30480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CxnSpPr/>
      </xdr:nvCxnSpPr>
      <xdr:spPr>
        <a:xfrm>
          <a:off x="1840230" y="2377440"/>
          <a:ext cx="29718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148590</xdr:colOff>
      <xdr:row>20</xdr:row>
      <xdr:rowOff>125730</xdr:rowOff>
    </xdr:from>
    <xdr:to>
      <xdr:col>4</xdr:col>
      <xdr:colOff>38100</xdr:colOff>
      <xdr:row>21</xdr:row>
      <xdr:rowOff>68580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CxnSpPr/>
      </xdr:nvCxnSpPr>
      <xdr:spPr>
        <a:xfrm flipH="1">
          <a:off x="1863090" y="2343150"/>
          <a:ext cx="80010" cy="7239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14</xdr:row>
      <xdr:rowOff>99060</xdr:rowOff>
    </xdr:from>
    <xdr:to>
      <xdr:col>4</xdr:col>
      <xdr:colOff>48260</xdr:colOff>
      <xdr:row>15</xdr:row>
      <xdr:rowOff>38100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CxnSpPr/>
      </xdr:nvCxnSpPr>
      <xdr:spPr>
        <a:xfrm flipH="1">
          <a:off x="723900" y="1699260"/>
          <a:ext cx="86360" cy="762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7620</xdr:colOff>
      <xdr:row>31</xdr:row>
      <xdr:rowOff>7620</xdr:rowOff>
    </xdr:from>
    <xdr:to>
      <xdr:col>33</xdr:col>
      <xdr:colOff>7620</xdr:colOff>
      <xdr:row>51</xdr:row>
      <xdr:rowOff>83820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294120" y="3832860"/>
          <a:ext cx="0" cy="26670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7620</xdr:colOff>
      <xdr:row>30</xdr:row>
      <xdr:rowOff>99060</xdr:rowOff>
    </xdr:from>
    <xdr:to>
      <xdr:col>37</xdr:col>
      <xdr:colOff>7620</xdr:colOff>
      <xdr:row>51</xdr:row>
      <xdr:rowOff>80010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CxnSpPr/>
      </xdr:nvCxnSpPr>
      <xdr:spPr>
        <a:xfrm>
          <a:off x="7056120" y="3794760"/>
          <a:ext cx="0" cy="270129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7620</xdr:colOff>
      <xdr:row>31</xdr:row>
      <xdr:rowOff>38100</xdr:rowOff>
    </xdr:from>
    <xdr:to>
      <xdr:col>61</xdr:col>
      <xdr:colOff>7620</xdr:colOff>
      <xdr:row>51</xdr:row>
      <xdr:rowOff>87630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CxnSpPr/>
      </xdr:nvCxnSpPr>
      <xdr:spPr>
        <a:xfrm>
          <a:off x="11628120" y="3863340"/>
          <a:ext cx="0" cy="26403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7620</xdr:colOff>
      <xdr:row>31</xdr:row>
      <xdr:rowOff>0</xdr:rowOff>
    </xdr:from>
    <xdr:to>
      <xdr:col>65</xdr:col>
      <xdr:colOff>7620</xdr:colOff>
      <xdr:row>51</xdr:row>
      <xdr:rowOff>91440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CxnSpPr/>
      </xdr:nvCxnSpPr>
      <xdr:spPr>
        <a:xfrm>
          <a:off x="12390120" y="3825240"/>
          <a:ext cx="0" cy="26822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114300</xdr:colOff>
      <xdr:row>32</xdr:row>
      <xdr:rowOff>1907</xdr:rowOff>
    </xdr:from>
    <xdr:to>
      <xdr:col>33</xdr:col>
      <xdr:colOff>68580</xdr:colOff>
      <xdr:row>32</xdr:row>
      <xdr:rowOff>1907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4638675" y="4897757"/>
          <a:ext cx="140208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953</xdr:colOff>
      <xdr:row>31</xdr:row>
      <xdr:rowOff>67629</xdr:rowOff>
    </xdr:from>
    <xdr:to>
      <xdr:col>26</xdr:col>
      <xdr:colOff>953</xdr:colOff>
      <xdr:row>33</xdr:row>
      <xdr:rowOff>60009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4706303" y="4820604"/>
          <a:ext cx="0" cy="2781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133351</xdr:colOff>
      <xdr:row>31</xdr:row>
      <xdr:rowOff>100966</xdr:rowOff>
    </xdr:from>
    <xdr:to>
      <xdr:col>26</xdr:col>
      <xdr:colOff>35244</xdr:colOff>
      <xdr:row>32</xdr:row>
      <xdr:rowOff>52389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>
          <a:off x="4657726" y="4853941"/>
          <a:ext cx="82868" cy="94298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147639</xdr:colOff>
      <xdr:row>31</xdr:row>
      <xdr:rowOff>100966</xdr:rowOff>
    </xdr:from>
    <xdr:to>
      <xdr:col>33</xdr:col>
      <xdr:colOff>47627</xdr:colOff>
      <xdr:row>32</xdr:row>
      <xdr:rowOff>47626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5938839" y="4853941"/>
          <a:ext cx="80963" cy="89535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121920</xdr:colOff>
      <xdr:row>32</xdr:row>
      <xdr:rowOff>3810</xdr:rowOff>
    </xdr:from>
    <xdr:to>
      <xdr:col>44</xdr:col>
      <xdr:colOff>76200</xdr:colOff>
      <xdr:row>32</xdr:row>
      <xdr:rowOff>3810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CxnSpPr/>
      </xdr:nvCxnSpPr>
      <xdr:spPr>
        <a:xfrm flipH="1">
          <a:off x="6979920" y="3958590"/>
          <a:ext cx="147828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953</xdr:colOff>
      <xdr:row>31</xdr:row>
      <xdr:rowOff>75249</xdr:rowOff>
    </xdr:from>
    <xdr:to>
      <xdr:col>44</xdr:col>
      <xdr:colOff>953</xdr:colOff>
      <xdr:row>33</xdr:row>
      <xdr:rowOff>67629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CxnSpPr/>
      </xdr:nvCxnSpPr>
      <xdr:spPr>
        <a:xfrm>
          <a:off x="7963853" y="4828224"/>
          <a:ext cx="0" cy="2781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133352</xdr:colOff>
      <xdr:row>31</xdr:row>
      <xdr:rowOff>103823</xdr:rowOff>
    </xdr:from>
    <xdr:to>
      <xdr:col>44</xdr:col>
      <xdr:colOff>49533</xdr:colOff>
      <xdr:row>32</xdr:row>
      <xdr:rowOff>52388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CxnSpPr/>
      </xdr:nvCxnSpPr>
      <xdr:spPr>
        <a:xfrm flipH="1">
          <a:off x="7915277" y="4856798"/>
          <a:ext cx="97156" cy="914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154305</xdr:colOff>
      <xdr:row>31</xdr:row>
      <xdr:rowOff>109538</xdr:rowOff>
    </xdr:from>
    <xdr:to>
      <xdr:col>37</xdr:col>
      <xdr:colOff>38099</xdr:colOff>
      <xdr:row>32</xdr:row>
      <xdr:rowOff>46673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CxnSpPr/>
      </xdr:nvCxnSpPr>
      <xdr:spPr>
        <a:xfrm flipH="1">
          <a:off x="6669405" y="4862513"/>
          <a:ext cx="64769" cy="8001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125730</xdr:colOff>
      <xdr:row>51</xdr:row>
      <xdr:rowOff>1907</xdr:rowOff>
    </xdr:from>
    <xdr:to>
      <xdr:col>33</xdr:col>
      <xdr:colOff>68580</xdr:colOff>
      <xdr:row>51</xdr:row>
      <xdr:rowOff>1907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H="1">
          <a:off x="4650105" y="7612382"/>
          <a:ext cx="139065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953</xdr:colOff>
      <xdr:row>49</xdr:row>
      <xdr:rowOff>71438</xdr:rowOff>
    </xdr:from>
    <xdr:to>
      <xdr:col>26</xdr:col>
      <xdr:colOff>953</xdr:colOff>
      <xdr:row>51</xdr:row>
      <xdr:rowOff>61915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4706303" y="7396163"/>
          <a:ext cx="0" cy="276227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136207</xdr:colOff>
      <xdr:row>50</xdr:row>
      <xdr:rowOff>97156</xdr:rowOff>
    </xdr:from>
    <xdr:to>
      <xdr:col>26</xdr:col>
      <xdr:colOff>29527</xdr:colOff>
      <xdr:row>51</xdr:row>
      <xdr:rowOff>47626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H="1">
          <a:off x="4660582" y="7564756"/>
          <a:ext cx="74295" cy="93345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147639</xdr:colOff>
      <xdr:row>50</xdr:row>
      <xdr:rowOff>100966</xdr:rowOff>
    </xdr:from>
    <xdr:to>
      <xdr:col>33</xdr:col>
      <xdr:colOff>47627</xdr:colOff>
      <xdr:row>51</xdr:row>
      <xdr:rowOff>42864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flipH="1">
          <a:off x="5938839" y="7720966"/>
          <a:ext cx="80963" cy="84773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5714</xdr:colOff>
      <xdr:row>49</xdr:row>
      <xdr:rowOff>118110</xdr:rowOff>
    </xdr:from>
    <xdr:to>
      <xdr:col>44</xdr:col>
      <xdr:colOff>5714</xdr:colOff>
      <xdr:row>51</xdr:row>
      <xdr:rowOff>60960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CxnSpPr/>
      </xdr:nvCxnSpPr>
      <xdr:spPr>
        <a:xfrm>
          <a:off x="7968614" y="7442835"/>
          <a:ext cx="0" cy="2286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140969</xdr:colOff>
      <xdr:row>50</xdr:row>
      <xdr:rowOff>100013</xdr:rowOff>
    </xdr:from>
    <xdr:to>
      <xdr:col>44</xdr:col>
      <xdr:colOff>47625</xdr:colOff>
      <xdr:row>51</xdr:row>
      <xdr:rowOff>53340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CxnSpPr/>
      </xdr:nvCxnSpPr>
      <xdr:spPr>
        <a:xfrm flipH="1">
          <a:off x="7922894" y="7567613"/>
          <a:ext cx="87631" cy="96202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122871</xdr:colOff>
      <xdr:row>51</xdr:row>
      <xdr:rowOff>3810</xdr:rowOff>
    </xdr:from>
    <xdr:to>
      <xdr:col>44</xdr:col>
      <xdr:colOff>65721</xdr:colOff>
      <xdr:row>51</xdr:row>
      <xdr:rowOff>3810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CxnSpPr/>
      </xdr:nvCxnSpPr>
      <xdr:spPr>
        <a:xfrm flipH="1">
          <a:off x="6637971" y="7614285"/>
          <a:ext cx="139065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140016</xdr:colOff>
      <xdr:row>50</xdr:row>
      <xdr:rowOff>100014</xdr:rowOff>
    </xdr:from>
    <xdr:to>
      <xdr:col>37</xdr:col>
      <xdr:colOff>61910</xdr:colOff>
      <xdr:row>51</xdr:row>
      <xdr:rowOff>51436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CxnSpPr/>
      </xdr:nvCxnSpPr>
      <xdr:spPr>
        <a:xfrm flipH="1">
          <a:off x="6655116" y="7720014"/>
          <a:ext cx="102869" cy="94297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34290</xdr:colOff>
      <xdr:row>37</xdr:row>
      <xdr:rowOff>0</xdr:rowOff>
    </xdr:from>
    <xdr:to>
      <xdr:col>33</xdr:col>
      <xdr:colOff>49530</xdr:colOff>
      <xdr:row>37</xdr:row>
      <xdr:rowOff>0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H="1">
          <a:off x="5749290" y="4602480"/>
          <a:ext cx="58674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83820</xdr:colOff>
      <xdr:row>36</xdr:row>
      <xdr:rowOff>83820</xdr:rowOff>
    </xdr:from>
    <xdr:to>
      <xdr:col>30</xdr:col>
      <xdr:colOff>83820</xdr:colOff>
      <xdr:row>37</xdr:row>
      <xdr:rowOff>95250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5798820" y="4556760"/>
          <a:ext cx="0" cy="14097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53340</xdr:colOff>
      <xdr:row>36</xdr:row>
      <xdr:rowOff>100013</xdr:rowOff>
    </xdr:from>
    <xdr:to>
      <xdr:col>30</xdr:col>
      <xdr:colOff>118110</xdr:colOff>
      <xdr:row>37</xdr:row>
      <xdr:rowOff>35243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 flipH="1">
          <a:off x="5482590" y="5567363"/>
          <a:ext cx="64770" cy="78105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152401</xdr:colOff>
      <xdr:row>36</xdr:row>
      <xdr:rowOff>103823</xdr:rowOff>
    </xdr:from>
    <xdr:to>
      <xdr:col>33</xdr:col>
      <xdr:colOff>39054</xdr:colOff>
      <xdr:row>37</xdr:row>
      <xdr:rowOff>42863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 flipH="1">
          <a:off x="5943601" y="5571173"/>
          <a:ext cx="67628" cy="81915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144780</xdr:colOff>
      <xdr:row>36</xdr:row>
      <xdr:rowOff>80010</xdr:rowOff>
    </xdr:from>
    <xdr:to>
      <xdr:col>11</xdr:col>
      <xdr:colOff>144780</xdr:colOff>
      <xdr:row>37</xdr:row>
      <xdr:rowOff>91440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CxnSpPr/>
      </xdr:nvCxnSpPr>
      <xdr:spPr>
        <a:xfrm>
          <a:off x="2240280" y="4552950"/>
          <a:ext cx="0" cy="14097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109537</xdr:colOff>
      <xdr:row>36</xdr:row>
      <xdr:rowOff>105729</xdr:rowOff>
    </xdr:from>
    <xdr:to>
      <xdr:col>11</xdr:col>
      <xdr:colOff>174307</xdr:colOff>
      <xdr:row>37</xdr:row>
      <xdr:rowOff>40959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CxnSpPr/>
      </xdr:nvCxnSpPr>
      <xdr:spPr>
        <a:xfrm flipH="1">
          <a:off x="2100262" y="5573079"/>
          <a:ext cx="64770" cy="78105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139065</xdr:colOff>
      <xdr:row>36</xdr:row>
      <xdr:rowOff>104776</xdr:rowOff>
    </xdr:from>
    <xdr:to>
      <xdr:col>9</xdr:col>
      <xdr:colOff>38099</xdr:colOff>
      <xdr:row>37</xdr:row>
      <xdr:rowOff>43816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CxnSpPr/>
      </xdr:nvCxnSpPr>
      <xdr:spPr>
        <a:xfrm flipH="1">
          <a:off x="1586865" y="5572126"/>
          <a:ext cx="80009" cy="81915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37</xdr:row>
      <xdr:rowOff>0</xdr:rowOff>
    </xdr:from>
    <xdr:to>
      <xdr:col>12</xdr:col>
      <xdr:colOff>3810</xdr:colOff>
      <xdr:row>37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CxnSpPr/>
      </xdr:nvCxnSpPr>
      <xdr:spPr>
        <a:xfrm flipH="1">
          <a:off x="1657350" y="4602480"/>
          <a:ext cx="63246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152400</xdr:colOff>
      <xdr:row>38</xdr:row>
      <xdr:rowOff>83820</xdr:rowOff>
    </xdr:from>
    <xdr:to>
      <xdr:col>39</xdr:col>
      <xdr:colOff>152400</xdr:colOff>
      <xdr:row>39</xdr:row>
      <xdr:rowOff>95250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CxnSpPr/>
      </xdr:nvCxnSpPr>
      <xdr:spPr>
        <a:xfrm>
          <a:off x="7581900" y="4815840"/>
          <a:ext cx="0" cy="14097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112395</xdr:colOff>
      <xdr:row>38</xdr:row>
      <xdr:rowOff>104774</xdr:rowOff>
    </xdr:from>
    <xdr:to>
      <xdr:col>40</xdr:col>
      <xdr:colOff>9526</xdr:colOff>
      <xdr:row>39</xdr:row>
      <xdr:rowOff>40005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CxnSpPr/>
      </xdr:nvCxnSpPr>
      <xdr:spPr>
        <a:xfrm flipH="1">
          <a:off x="7170420" y="5857874"/>
          <a:ext cx="78106" cy="78106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167640</xdr:colOff>
      <xdr:row>38</xdr:row>
      <xdr:rowOff>102870</xdr:rowOff>
    </xdr:from>
    <xdr:to>
      <xdr:col>37</xdr:col>
      <xdr:colOff>38100</xdr:colOff>
      <xdr:row>39</xdr:row>
      <xdr:rowOff>38100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CxnSpPr/>
      </xdr:nvCxnSpPr>
      <xdr:spPr>
        <a:xfrm flipH="1">
          <a:off x="7025640" y="4834890"/>
          <a:ext cx="60960" cy="6477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140970</xdr:colOff>
      <xdr:row>39</xdr:row>
      <xdr:rowOff>3810</xdr:rowOff>
    </xdr:from>
    <xdr:to>
      <xdr:col>40</xdr:col>
      <xdr:colOff>33338</xdr:colOff>
      <xdr:row>39</xdr:row>
      <xdr:rowOff>3810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CxnSpPr/>
      </xdr:nvCxnSpPr>
      <xdr:spPr>
        <a:xfrm flipH="1">
          <a:off x="6656070" y="5899785"/>
          <a:ext cx="616268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152400</xdr:colOff>
      <xdr:row>36</xdr:row>
      <xdr:rowOff>80010</xdr:rowOff>
    </xdr:from>
    <xdr:to>
      <xdr:col>67</xdr:col>
      <xdr:colOff>152400</xdr:colOff>
      <xdr:row>37</xdr:row>
      <xdr:rowOff>91440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CxnSpPr/>
      </xdr:nvCxnSpPr>
      <xdr:spPr>
        <a:xfrm>
          <a:off x="12915900" y="4552950"/>
          <a:ext cx="0" cy="14097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107633</xdr:colOff>
      <xdr:row>36</xdr:row>
      <xdr:rowOff>100013</xdr:rowOff>
    </xdr:from>
    <xdr:to>
      <xdr:col>68</xdr:col>
      <xdr:colOff>9525</xdr:colOff>
      <xdr:row>37</xdr:row>
      <xdr:rowOff>45722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CxnSpPr/>
      </xdr:nvCxnSpPr>
      <xdr:spPr>
        <a:xfrm flipH="1">
          <a:off x="12232958" y="5719763"/>
          <a:ext cx="82867" cy="88584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142876</xdr:colOff>
      <xdr:row>36</xdr:row>
      <xdr:rowOff>99060</xdr:rowOff>
    </xdr:from>
    <xdr:to>
      <xdr:col>65</xdr:col>
      <xdr:colOff>47627</xdr:colOff>
      <xdr:row>37</xdr:row>
      <xdr:rowOff>52388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CxnSpPr/>
      </xdr:nvCxnSpPr>
      <xdr:spPr>
        <a:xfrm flipH="1">
          <a:off x="11725276" y="5718810"/>
          <a:ext cx="85726" cy="96203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126682</xdr:colOff>
      <xdr:row>37</xdr:row>
      <xdr:rowOff>0</xdr:rowOff>
    </xdr:from>
    <xdr:to>
      <xdr:col>68</xdr:col>
      <xdr:colOff>57150</xdr:colOff>
      <xdr:row>37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CxnSpPr/>
      </xdr:nvCxnSpPr>
      <xdr:spPr>
        <a:xfrm flipH="1">
          <a:off x="11709082" y="5762625"/>
          <a:ext cx="654368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179070</xdr:colOff>
      <xdr:row>30</xdr:row>
      <xdr:rowOff>87630</xdr:rowOff>
    </xdr:from>
    <xdr:to>
      <xdr:col>8</xdr:col>
      <xdr:colOff>179070</xdr:colOff>
      <xdr:row>51</xdr:row>
      <xdr:rowOff>83820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CxnSpPr/>
      </xdr:nvCxnSpPr>
      <xdr:spPr>
        <a:xfrm>
          <a:off x="1703070" y="3783330"/>
          <a:ext cx="0" cy="27165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102870</xdr:colOff>
      <xdr:row>50</xdr:row>
      <xdr:rowOff>0</xdr:rowOff>
    </xdr:from>
    <xdr:to>
      <xdr:col>16</xdr:col>
      <xdr:colOff>72390</xdr:colOff>
      <xdr:row>50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>
          <a:off x="1626870" y="6286500"/>
          <a:ext cx="149352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137161</xdr:colOff>
      <xdr:row>49</xdr:row>
      <xdr:rowOff>95250</xdr:rowOff>
    </xdr:from>
    <xdr:to>
      <xdr:col>9</xdr:col>
      <xdr:colOff>42862</xdr:colOff>
      <xdr:row>50</xdr:row>
      <xdr:rowOff>46673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CxnSpPr/>
      </xdr:nvCxnSpPr>
      <xdr:spPr>
        <a:xfrm flipH="1">
          <a:off x="1584961" y="7419975"/>
          <a:ext cx="86676" cy="94298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</xdr:colOff>
      <xdr:row>48</xdr:row>
      <xdr:rowOff>101919</xdr:rowOff>
    </xdr:from>
    <xdr:to>
      <xdr:col>16</xdr:col>
      <xdr:colOff>2857</xdr:colOff>
      <xdr:row>50</xdr:row>
      <xdr:rowOff>71439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CxnSpPr/>
      </xdr:nvCxnSpPr>
      <xdr:spPr>
        <a:xfrm>
          <a:off x="2898457" y="7283769"/>
          <a:ext cx="0" cy="25527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138114</xdr:colOff>
      <xdr:row>49</xdr:row>
      <xdr:rowOff>95250</xdr:rowOff>
    </xdr:from>
    <xdr:to>
      <xdr:col>16</xdr:col>
      <xdr:colOff>47627</xdr:colOff>
      <xdr:row>50</xdr:row>
      <xdr:rowOff>47625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CxnSpPr/>
      </xdr:nvCxnSpPr>
      <xdr:spPr>
        <a:xfrm flipH="1">
          <a:off x="2852739" y="7572375"/>
          <a:ext cx="90488" cy="952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114300</xdr:colOff>
      <xdr:row>51</xdr:row>
      <xdr:rowOff>0</xdr:rowOff>
    </xdr:from>
    <xdr:to>
      <xdr:col>61</xdr:col>
      <xdr:colOff>72390</xdr:colOff>
      <xdr:row>51</xdr:row>
      <xdr:rowOff>0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CxnSpPr/>
      </xdr:nvCxnSpPr>
      <xdr:spPr>
        <a:xfrm flipH="1">
          <a:off x="9705975" y="7762875"/>
          <a:ext cx="140589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49</xdr:row>
      <xdr:rowOff>99060</xdr:rowOff>
    </xdr:from>
    <xdr:to>
      <xdr:col>54</xdr:col>
      <xdr:colOff>0</xdr:colOff>
      <xdr:row>51</xdr:row>
      <xdr:rowOff>76200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CxnSpPr/>
      </xdr:nvCxnSpPr>
      <xdr:spPr>
        <a:xfrm>
          <a:off x="9772650" y="7423785"/>
          <a:ext cx="0" cy="26289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144780</xdr:colOff>
      <xdr:row>50</xdr:row>
      <xdr:rowOff>96203</xdr:rowOff>
    </xdr:from>
    <xdr:to>
      <xdr:col>54</xdr:col>
      <xdr:colOff>38100</xdr:colOff>
      <xdr:row>51</xdr:row>
      <xdr:rowOff>46673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CxnSpPr/>
      </xdr:nvCxnSpPr>
      <xdr:spPr>
        <a:xfrm flipH="1">
          <a:off x="9736455" y="7563803"/>
          <a:ext cx="74295" cy="93345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142876</xdr:colOff>
      <xdr:row>50</xdr:row>
      <xdr:rowOff>100013</xdr:rowOff>
    </xdr:from>
    <xdr:to>
      <xdr:col>61</xdr:col>
      <xdr:colOff>51437</xdr:colOff>
      <xdr:row>51</xdr:row>
      <xdr:rowOff>52388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CxnSpPr/>
      </xdr:nvCxnSpPr>
      <xdr:spPr>
        <a:xfrm flipH="1">
          <a:off x="11001376" y="7720013"/>
          <a:ext cx="89536" cy="952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4762</xdr:colOff>
      <xdr:row>49</xdr:row>
      <xdr:rowOff>36195</xdr:rowOff>
    </xdr:from>
    <xdr:to>
      <xdr:col>72</xdr:col>
      <xdr:colOff>4762</xdr:colOff>
      <xdr:row>51</xdr:row>
      <xdr:rowOff>90488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CxnSpPr/>
      </xdr:nvCxnSpPr>
      <xdr:spPr>
        <a:xfrm>
          <a:off x="13034962" y="7360920"/>
          <a:ext cx="0" cy="340043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138112</xdr:colOff>
      <xdr:row>50</xdr:row>
      <xdr:rowOff>106680</xdr:rowOff>
    </xdr:from>
    <xdr:to>
      <xdr:col>72</xdr:col>
      <xdr:colOff>47626</xdr:colOff>
      <xdr:row>51</xdr:row>
      <xdr:rowOff>61914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CxnSpPr/>
      </xdr:nvCxnSpPr>
      <xdr:spPr>
        <a:xfrm flipH="1">
          <a:off x="12987337" y="7726680"/>
          <a:ext cx="90489" cy="98109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121918</xdr:colOff>
      <xdr:row>51</xdr:row>
      <xdr:rowOff>2857</xdr:rowOff>
    </xdr:from>
    <xdr:to>
      <xdr:col>72</xdr:col>
      <xdr:colOff>64768</xdr:colOff>
      <xdr:row>51</xdr:row>
      <xdr:rowOff>2857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CxnSpPr/>
      </xdr:nvCxnSpPr>
      <xdr:spPr>
        <a:xfrm flipH="1">
          <a:off x="11704318" y="7765732"/>
          <a:ext cx="139065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133351</xdr:colOff>
      <xdr:row>50</xdr:row>
      <xdr:rowOff>102870</xdr:rowOff>
    </xdr:from>
    <xdr:to>
      <xdr:col>65</xdr:col>
      <xdr:colOff>51437</xdr:colOff>
      <xdr:row>51</xdr:row>
      <xdr:rowOff>71438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CxnSpPr/>
      </xdr:nvCxnSpPr>
      <xdr:spPr>
        <a:xfrm flipH="1">
          <a:off x="11715751" y="7570470"/>
          <a:ext cx="99061" cy="111443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104775</xdr:colOff>
      <xdr:row>30</xdr:row>
      <xdr:rowOff>140018</xdr:rowOff>
    </xdr:from>
    <xdr:to>
      <xdr:col>61</xdr:col>
      <xdr:colOff>68581</xdr:colOff>
      <xdr:row>30</xdr:row>
      <xdr:rowOff>140018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CxnSpPr/>
      </xdr:nvCxnSpPr>
      <xdr:spPr>
        <a:xfrm flipH="1">
          <a:off x="9696450" y="4902518"/>
          <a:ext cx="1411606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177166</xdr:colOff>
      <xdr:row>30</xdr:row>
      <xdr:rowOff>72392</xdr:rowOff>
    </xdr:from>
    <xdr:to>
      <xdr:col>53</xdr:col>
      <xdr:colOff>177166</xdr:colOff>
      <xdr:row>32</xdr:row>
      <xdr:rowOff>64772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CxnSpPr/>
      </xdr:nvCxnSpPr>
      <xdr:spPr>
        <a:xfrm>
          <a:off x="9768841" y="4834892"/>
          <a:ext cx="0" cy="2781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142877</xdr:colOff>
      <xdr:row>30</xdr:row>
      <xdr:rowOff>96202</xdr:rowOff>
    </xdr:from>
    <xdr:to>
      <xdr:col>54</xdr:col>
      <xdr:colOff>44770</xdr:colOff>
      <xdr:row>31</xdr:row>
      <xdr:rowOff>47624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CxnSpPr/>
      </xdr:nvCxnSpPr>
      <xdr:spPr>
        <a:xfrm flipH="1">
          <a:off x="9734552" y="4858702"/>
          <a:ext cx="82868" cy="94297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147638</xdr:colOff>
      <xdr:row>30</xdr:row>
      <xdr:rowOff>105728</xdr:rowOff>
    </xdr:from>
    <xdr:to>
      <xdr:col>61</xdr:col>
      <xdr:colOff>28576</xdr:colOff>
      <xdr:row>31</xdr:row>
      <xdr:rowOff>38100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CxnSpPr/>
      </xdr:nvCxnSpPr>
      <xdr:spPr>
        <a:xfrm flipH="1">
          <a:off x="11006138" y="4868228"/>
          <a:ext cx="61913" cy="75247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121920</xdr:colOff>
      <xdr:row>31</xdr:row>
      <xdr:rowOff>3810</xdr:rowOff>
    </xdr:from>
    <xdr:to>
      <xdr:col>72</xdr:col>
      <xdr:colOff>76200</xdr:colOff>
      <xdr:row>31</xdr:row>
      <xdr:rowOff>3810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CxnSpPr/>
      </xdr:nvCxnSpPr>
      <xdr:spPr>
        <a:xfrm flipH="1">
          <a:off x="12313920" y="3829050"/>
          <a:ext cx="147828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953</xdr:colOff>
      <xdr:row>30</xdr:row>
      <xdr:rowOff>70486</xdr:rowOff>
    </xdr:from>
    <xdr:to>
      <xdr:col>72</xdr:col>
      <xdr:colOff>953</xdr:colOff>
      <xdr:row>32</xdr:row>
      <xdr:rowOff>62866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CxnSpPr/>
      </xdr:nvCxnSpPr>
      <xdr:spPr>
        <a:xfrm>
          <a:off x="13031153" y="4680586"/>
          <a:ext cx="0" cy="2781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133351</xdr:colOff>
      <xdr:row>30</xdr:row>
      <xdr:rowOff>103823</xdr:rowOff>
    </xdr:from>
    <xdr:to>
      <xdr:col>72</xdr:col>
      <xdr:colOff>40007</xdr:colOff>
      <xdr:row>31</xdr:row>
      <xdr:rowOff>57151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CxnSpPr/>
      </xdr:nvCxnSpPr>
      <xdr:spPr>
        <a:xfrm flipH="1">
          <a:off x="12982576" y="4713923"/>
          <a:ext cx="87631" cy="96203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147638</xdr:colOff>
      <xdr:row>30</xdr:row>
      <xdr:rowOff>102870</xdr:rowOff>
    </xdr:from>
    <xdr:to>
      <xdr:col>65</xdr:col>
      <xdr:colOff>34291</xdr:colOff>
      <xdr:row>31</xdr:row>
      <xdr:rowOff>57150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CxnSpPr/>
      </xdr:nvCxnSpPr>
      <xdr:spPr>
        <a:xfrm flipH="1">
          <a:off x="11730038" y="4712970"/>
          <a:ext cx="67628" cy="97155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4763</xdr:colOff>
      <xdr:row>39</xdr:row>
      <xdr:rowOff>2857</xdr:rowOff>
    </xdr:from>
    <xdr:to>
      <xdr:col>61</xdr:col>
      <xdr:colOff>53341</xdr:colOff>
      <xdr:row>39</xdr:row>
      <xdr:rowOff>2857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CxnSpPr/>
      </xdr:nvCxnSpPr>
      <xdr:spPr>
        <a:xfrm flipH="1">
          <a:off x="10501313" y="5898832"/>
          <a:ext cx="591503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63816</xdr:colOff>
      <xdr:row>38</xdr:row>
      <xdr:rowOff>91440</xdr:rowOff>
    </xdr:from>
    <xdr:to>
      <xdr:col>58</xdr:col>
      <xdr:colOff>63816</xdr:colOff>
      <xdr:row>39</xdr:row>
      <xdr:rowOff>102870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CxnSpPr/>
      </xdr:nvCxnSpPr>
      <xdr:spPr>
        <a:xfrm>
          <a:off x="10560366" y="5844540"/>
          <a:ext cx="0" cy="154305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33336</xdr:colOff>
      <xdr:row>38</xdr:row>
      <xdr:rowOff>102870</xdr:rowOff>
    </xdr:from>
    <xdr:to>
      <xdr:col>58</xdr:col>
      <xdr:colOff>98106</xdr:colOff>
      <xdr:row>39</xdr:row>
      <xdr:rowOff>38100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CxnSpPr/>
      </xdr:nvCxnSpPr>
      <xdr:spPr>
        <a:xfrm flipH="1">
          <a:off x="10529886" y="5855970"/>
          <a:ext cx="64770" cy="78105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147639</xdr:colOff>
      <xdr:row>38</xdr:row>
      <xdr:rowOff>106680</xdr:rowOff>
    </xdr:from>
    <xdr:to>
      <xdr:col>61</xdr:col>
      <xdr:colOff>47627</xdr:colOff>
      <xdr:row>39</xdr:row>
      <xdr:rowOff>47625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CxnSpPr/>
      </xdr:nvCxnSpPr>
      <xdr:spPr>
        <a:xfrm flipH="1">
          <a:off x="11006139" y="6012180"/>
          <a:ext cx="80963" cy="8382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171450</xdr:colOff>
      <xdr:row>45</xdr:row>
      <xdr:rowOff>140970</xdr:rowOff>
    </xdr:from>
    <xdr:to>
      <xdr:col>82</xdr:col>
      <xdr:colOff>144780</xdr:colOff>
      <xdr:row>45</xdr:row>
      <xdr:rowOff>140970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CxnSpPr/>
      </xdr:nvCxnSpPr>
      <xdr:spPr>
        <a:xfrm>
          <a:off x="10306050" y="6894195"/>
          <a:ext cx="467868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34290</xdr:colOff>
      <xdr:row>31</xdr:row>
      <xdr:rowOff>64770</xdr:rowOff>
    </xdr:from>
    <xdr:to>
      <xdr:col>16</xdr:col>
      <xdr:colOff>34290</xdr:colOff>
      <xdr:row>33</xdr:row>
      <xdr:rowOff>11430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CxnSpPr/>
      </xdr:nvCxnSpPr>
      <xdr:spPr>
        <a:xfrm>
          <a:off x="3082290" y="3890010"/>
          <a:ext cx="0" cy="2057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166688</xdr:colOff>
      <xdr:row>31</xdr:row>
      <xdr:rowOff>102870</xdr:rowOff>
    </xdr:from>
    <xdr:to>
      <xdr:col>16</xdr:col>
      <xdr:colOff>73343</xdr:colOff>
      <xdr:row>32</xdr:row>
      <xdr:rowOff>57150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CxnSpPr/>
      </xdr:nvCxnSpPr>
      <xdr:spPr>
        <a:xfrm flipH="1">
          <a:off x="2881313" y="4855845"/>
          <a:ext cx="87630" cy="97155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118110</xdr:colOff>
      <xdr:row>32</xdr:row>
      <xdr:rowOff>3810</xdr:rowOff>
    </xdr:from>
    <xdr:to>
      <xdr:col>16</xdr:col>
      <xdr:colOff>102870</xdr:colOff>
      <xdr:row>32</xdr:row>
      <xdr:rowOff>3810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CxnSpPr/>
      </xdr:nvCxnSpPr>
      <xdr:spPr>
        <a:xfrm flipH="1">
          <a:off x="1642110" y="3958590"/>
          <a:ext cx="150876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143828</xdr:colOff>
      <xdr:row>31</xdr:row>
      <xdr:rowOff>104776</xdr:rowOff>
    </xdr:from>
    <xdr:to>
      <xdr:col>9</xdr:col>
      <xdr:colOff>33337</xdr:colOff>
      <xdr:row>32</xdr:row>
      <xdr:rowOff>59056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CxnSpPr/>
      </xdr:nvCxnSpPr>
      <xdr:spPr>
        <a:xfrm flipH="1">
          <a:off x="1591628" y="4857751"/>
          <a:ext cx="70484" cy="97155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152400</xdr:colOff>
      <xdr:row>42</xdr:row>
      <xdr:rowOff>114300</xdr:rowOff>
    </xdr:from>
    <xdr:to>
      <xdr:col>82</xdr:col>
      <xdr:colOff>152400</xdr:colOff>
      <xdr:row>44</xdr:row>
      <xdr:rowOff>11430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5773400" y="5364480"/>
          <a:ext cx="0" cy="156210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152400</xdr:colOff>
      <xdr:row>45</xdr:row>
      <xdr:rowOff>45720</xdr:rowOff>
    </xdr:from>
    <xdr:to>
      <xdr:col>82</xdr:col>
      <xdr:colOff>152400</xdr:colOff>
      <xdr:row>46</xdr:row>
      <xdr:rowOff>72390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CxnSpPr/>
      </xdr:nvCxnSpPr>
      <xdr:spPr>
        <a:xfrm>
          <a:off x="15773400" y="5684520"/>
          <a:ext cx="0" cy="156210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22860</xdr:colOff>
      <xdr:row>14</xdr:row>
      <xdr:rowOff>22860</xdr:rowOff>
    </xdr:from>
    <xdr:to>
      <xdr:col>21</xdr:col>
      <xdr:colOff>22860</xdr:colOff>
      <xdr:row>22</xdr:row>
      <xdr:rowOff>114300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4023360" y="1623060"/>
          <a:ext cx="0" cy="1143000"/>
        </a:xfrm>
        <a:prstGeom prst="line">
          <a:avLst/>
        </a:prstGeom>
        <a:ln w="6350">
          <a:solidFill>
            <a:schemeClr val="accent3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49530</xdr:colOff>
      <xdr:row>14</xdr:row>
      <xdr:rowOff>22860</xdr:rowOff>
    </xdr:from>
    <xdr:to>
      <xdr:col>21</xdr:col>
      <xdr:colOff>49530</xdr:colOff>
      <xdr:row>22</xdr:row>
      <xdr:rowOff>114300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CxnSpPr/>
      </xdr:nvCxnSpPr>
      <xdr:spPr>
        <a:xfrm>
          <a:off x="4050030" y="1623060"/>
          <a:ext cx="0" cy="1143000"/>
        </a:xfrm>
        <a:prstGeom prst="line">
          <a:avLst/>
        </a:prstGeom>
        <a:ln w="6350">
          <a:solidFill>
            <a:schemeClr val="accent3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7620</xdr:colOff>
      <xdr:row>14</xdr:row>
      <xdr:rowOff>0</xdr:rowOff>
    </xdr:from>
    <xdr:to>
      <xdr:col>49</xdr:col>
      <xdr:colOff>7620</xdr:colOff>
      <xdr:row>22</xdr:row>
      <xdr:rowOff>91440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CxnSpPr/>
      </xdr:nvCxnSpPr>
      <xdr:spPr>
        <a:xfrm>
          <a:off x="9342120" y="1600200"/>
          <a:ext cx="0" cy="1143000"/>
        </a:xfrm>
        <a:prstGeom prst="line">
          <a:avLst/>
        </a:prstGeom>
        <a:ln w="6350">
          <a:solidFill>
            <a:schemeClr val="accent3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34290</xdr:colOff>
      <xdr:row>14</xdr:row>
      <xdr:rowOff>0</xdr:rowOff>
    </xdr:from>
    <xdr:to>
      <xdr:col>49</xdr:col>
      <xdr:colOff>34290</xdr:colOff>
      <xdr:row>22</xdr:row>
      <xdr:rowOff>91440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CxnSpPr/>
      </xdr:nvCxnSpPr>
      <xdr:spPr>
        <a:xfrm>
          <a:off x="9368790" y="1600200"/>
          <a:ext cx="0" cy="1143000"/>
        </a:xfrm>
        <a:prstGeom prst="line">
          <a:avLst/>
        </a:prstGeom>
        <a:ln w="6350">
          <a:solidFill>
            <a:schemeClr val="accent3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179070</xdr:colOff>
      <xdr:row>14</xdr:row>
      <xdr:rowOff>41910</xdr:rowOff>
    </xdr:from>
    <xdr:to>
      <xdr:col>76</xdr:col>
      <xdr:colOff>179070</xdr:colOff>
      <xdr:row>23</xdr:row>
      <xdr:rowOff>3810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CxnSpPr/>
      </xdr:nvCxnSpPr>
      <xdr:spPr>
        <a:xfrm>
          <a:off x="14657070" y="1642110"/>
          <a:ext cx="0" cy="1143000"/>
        </a:xfrm>
        <a:prstGeom prst="line">
          <a:avLst/>
        </a:prstGeom>
        <a:ln w="6350">
          <a:solidFill>
            <a:schemeClr val="accent3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15240</xdr:colOff>
      <xdr:row>14</xdr:row>
      <xdr:rowOff>41910</xdr:rowOff>
    </xdr:from>
    <xdr:to>
      <xdr:col>77</xdr:col>
      <xdr:colOff>15240</xdr:colOff>
      <xdr:row>23</xdr:row>
      <xdr:rowOff>3810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CxnSpPr/>
      </xdr:nvCxnSpPr>
      <xdr:spPr>
        <a:xfrm>
          <a:off x="14683740" y="1642110"/>
          <a:ext cx="0" cy="1143000"/>
        </a:xfrm>
        <a:prstGeom prst="line">
          <a:avLst/>
        </a:prstGeom>
        <a:ln w="6350">
          <a:solidFill>
            <a:schemeClr val="accent3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</xdr:colOff>
      <xdr:row>43</xdr:row>
      <xdr:rowOff>61913</xdr:rowOff>
    </xdr:from>
    <xdr:to>
      <xdr:col>29</xdr:col>
      <xdr:colOff>4</xdr:colOff>
      <xdr:row>46</xdr:row>
      <xdr:rowOff>90488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93BCC38C-DBF4-46E6-A598-90E64748830D}"/>
            </a:ext>
          </a:extLst>
        </xdr:cNvPr>
        <xdr:cNvCxnSpPr/>
      </xdr:nvCxnSpPr>
      <xdr:spPr>
        <a:xfrm flipV="1">
          <a:off x="5248279" y="6529388"/>
          <a:ext cx="0" cy="4572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119063</xdr:colOff>
      <xdr:row>44</xdr:row>
      <xdr:rowOff>0</xdr:rowOff>
    </xdr:from>
    <xdr:to>
      <xdr:col>33</xdr:col>
      <xdr:colOff>100013</xdr:colOff>
      <xdr:row>44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30CCDB73-4A2A-4224-A917-408F30069D45}"/>
            </a:ext>
          </a:extLst>
        </xdr:cNvPr>
        <xdr:cNvCxnSpPr/>
      </xdr:nvCxnSpPr>
      <xdr:spPr>
        <a:xfrm>
          <a:off x="5186363" y="6610350"/>
          <a:ext cx="885825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138115</xdr:colOff>
      <xdr:row>43</xdr:row>
      <xdr:rowOff>104775</xdr:rowOff>
    </xdr:from>
    <xdr:to>
      <xdr:col>29</xdr:col>
      <xdr:colOff>33340</xdr:colOff>
      <xdr:row>44</xdr:row>
      <xdr:rowOff>42862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DF641C19-80EA-475B-9674-A33954538F52}"/>
            </a:ext>
          </a:extLst>
        </xdr:cNvPr>
        <xdr:cNvCxnSpPr/>
      </xdr:nvCxnSpPr>
      <xdr:spPr>
        <a:xfrm flipH="1">
          <a:off x="5205415" y="6572250"/>
          <a:ext cx="76200" cy="80962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152400</xdr:colOff>
      <xdr:row>43</xdr:row>
      <xdr:rowOff>100013</xdr:rowOff>
    </xdr:from>
    <xdr:to>
      <xdr:col>33</xdr:col>
      <xdr:colOff>47625</xdr:colOff>
      <xdr:row>44</xdr:row>
      <xdr:rowOff>47625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E774F862-C47F-4AC4-8399-7F7A369BBEF6}"/>
            </a:ext>
          </a:extLst>
        </xdr:cNvPr>
        <xdr:cNvCxnSpPr/>
      </xdr:nvCxnSpPr>
      <xdr:spPr>
        <a:xfrm flipH="1">
          <a:off x="5943600" y="5995988"/>
          <a:ext cx="76200" cy="90487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</xdr:colOff>
      <xdr:row>43</xdr:row>
      <xdr:rowOff>61913</xdr:rowOff>
    </xdr:from>
    <xdr:to>
      <xdr:col>41</xdr:col>
      <xdr:colOff>1</xdr:colOff>
      <xdr:row>45</xdr:row>
      <xdr:rowOff>104775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47BC1A44-7D1B-4CA9-96E8-E1B1C03C9571}"/>
            </a:ext>
          </a:extLst>
        </xdr:cNvPr>
        <xdr:cNvCxnSpPr/>
      </xdr:nvCxnSpPr>
      <xdr:spPr>
        <a:xfrm flipV="1">
          <a:off x="7419976" y="6529388"/>
          <a:ext cx="0" cy="328612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100008</xdr:colOff>
      <xdr:row>44</xdr:row>
      <xdr:rowOff>0</xdr:rowOff>
    </xdr:from>
    <xdr:to>
      <xdr:col>41</xdr:col>
      <xdr:colOff>52388</xdr:colOff>
      <xdr:row>44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AC40280A-02F2-40F4-8FC7-5CD0D5CB6C8A}"/>
            </a:ext>
          </a:extLst>
        </xdr:cNvPr>
        <xdr:cNvCxnSpPr/>
      </xdr:nvCxnSpPr>
      <xdr:spPr>
        <a:xfrm>
          <a:off x="6615108" y="6610350"/>
          <a:ext cx="857255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138112</xdr:colOff>
      <xdr:row>43</xdr:row>
      <xdr:rowOff>100013</xdr:rowOff>
    </xdr:from>
    <xdr:to>
      <xdr:col>41</xdr:col>
      <xdr:colOff>33337</xdr:colOff>
      <xdr:row>44</xdr:row>
      <xdr:rowOff>38100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97CD4AC4-C177-468A-98B7-49882CC85856}"/>
            </a:ext>
          </a:extLst>
        </xdr:cNvPr>
        <xdr:cNvCxnSpPr/>
      </xdr:nvCxnSpPr>
      <xdr:spPr>
        <a:xfrm flipH="1">
          <a:off x="7377112" y="6567488"/>
          <a:ext cx="76200" cy="80962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147639</xdr:colOff>
      <xdr:row>43</xdr:row>
      <xdr:rowOff>104775</xdr:rowOff>
    </xdr:from>
    <xdr:to>
      <xdr:col>37</xdr:col>
      <xdr:colOff>42864</xdr:colOff>
      <xdr:row>44</xdr:row>
      <xdr:rowOff>42862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83A4B065-C8BE-4962-A891-89BC700FB47F}"/>
            </a:ext>
          </a:extLst>
        </xdr:cNvPr>
        <xdr:cNvCxnSpPr/>
      </xdr:nvCxnSpPr>
      <xdr:spPr>
        <a:xfrm flipH="1">
          <a:off x="6662739" y="6572250"/>
          <a:ext cx="76200" cy="80962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119063</xdr:colOff>
      <xdr:row>44</xdr:row>
      <xdr:rowOff>0</xdr:rowOff>
    </xdr:from>
    <xdr:to>
      <xdr:col>61</xdr:col>
      <xdr:colOff>100013</xdr:colOff>
      <xdr:row>44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590D1769-2BF4-4BC8-B0D9-E8A287AB696A}"/>
            </a:ext>
          </a:extLst>
        </xdr:cNvPr>
        <xdr:cNvCxnSpPr/>
      </xdr:nvCxnSpPr>
      <xdr:spPr>
        <a:xfrm>
          <a:off x="5186363" y="6610350"/>
          <a:ext cx="885825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138115</xdr:colOff>
      <xdr:row>43</xdr:row>
      <xdr:rowOff>104775</xdr:rowOff>
    </xdr:from>
    <xdr:to>
      <xdr:col>57</xdr:col>
      <xdr:colOff>33340</xdr:colOff>
      <xdr:row>44</xdr:row>
      <xdr:rowOff>42862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AD9E752D-6E82-47AC-9DA2-1959EC1C0714}"/>
            </a:ext>
          </a:extLst>
        </xdr:cNvPr>
        <xdr:cNvCxnSpPr/>
      </xdr:nvCxnSpPr>
      <xdr:spPr>
        <a:xfrm flipH="1">
          <a:off x="5205415" y="6572250"/>
          <a:ext cx="76200" cy="80962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152400</xdr:colOff>
      <xdr:row>43</xdr:row>
      <xdr:rowOff>100013</xdr:rowOff>
    </xdr:from>
    <xdr:to>
      <xdr:col>61</xdr:col>
      <xdr:colOff>47625</xdr:colOff>
      <xdr:row>44</xdr:row>
      <xdr:rowOff>47625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5539785F-8FB0-42FF-AC48-80A46E625D44}"/>
            </a:ext>
          </a:extLst>
        </xdr:cNvPr>
        <xdr:cNvCxnSpPr/>
      </xdr:nvCxnSpPr>
      <xdr:spPr>
        <a:xfrm flipH="1">
          <a:off x="5943600" y="6567488"/>
          <a:ext cx="76200" cy="90487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1</xdr:colOff>
      <xdr:row>43</xdr:row>
      <xdr:rowOff>61913</xdr:rowOff>
    </xdr:from>
    <xdr:to>
      <xdr:col>69</xdr:col>
      <xdr:colOff>1</xdr:colOff>
      <xdr:row>45</xdr:row>
      <xdr:rowOff>104775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4220AB9F-677E-47E2-B61D-B97DD9BEDD17}"/>
            </a:ext>
          </a:extLst>
        </xdr:cNvPr>
        <xdr:cNvCxnSpPr/>
      </xdr:nvCxnSpPr>
      <xdr:spPr>
        <a:xfrm flipV="1">
          <a:off x="12487276" y="6529388"/>
          <a:ext cx="0" cy="328612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100008</xdr:colOff>
      <xdr:row>44</xdr:row>
      <xdr:rowOff>0</xdr:rowOff>
    </xdr:from>
    <xdr:to>
      <xdr:col>69</xdr:col>
      <xdr:colOff>52388</xdr:colOff>
      <xdr:row>44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5F0B8E1D-2C3B-4D11-9242-8C08BDDC05BB}"/>
            </a:ext>
          </a:extLst>
        </xdr:cNvPr>
        <xdr:cNvCxnSpPr/>
      </xdr:nvCxnSpPr>
      <xdr:spPr>
        <a:xfrm>
          <a:off x="6615108" y="6610350"/>
          <a:ext cx="857255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142875</xdr:colOff>
      <xdr:row>43</xdr:row>
      <xdr:rowOff>100013</xdr:rowOff>
    </xdr:from>
    <xdr:to>
      <xdr:col>69</xdr:col>
      <xdr:colOff>38100</xdr:colOff>
      <xdr:row>44</xdr:row>
      <xdr:rowOff>38100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ED2B1B29-633B-48DC-B327-C591B3D5E50E}"/>
            </a:ext>
          </a:extLst>
        </xdr:cNvPr>
        <xdr:cNvCxnSpPr/>
      </xdr:nvCxnSpPr>
      <xdr:spPr>
        <a:xfrm flipH="1">
          <a:off x="12449175" y="6567488"/>
          <a:ext cx="76200" cy="80962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147639</xdr:colOff>
      <xdr:row>43</xdr:row>
      <xdr:rowOff>104775</xdr:rowOff>
    </xdr:from>
    <xdr:to>
      <xdr:col>65</xdr:col>
      <xdr:colOff>42864</xdr:colOff>
      <xdr:row>44</xdr:row>
      <xdr:rowOff>42862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A361491D-6F4E-4ACF-B076-6CC40E18B9E7}"/>
            </a:ext>
          </a:extLst>
        </xdr:cNvPr>
        <xdr:cNvCxnSpPr/>
      </xdr:nvCxnSpPr>
      <xdr:spPr>
        <a:xfrm flipH="1">
          <a:off x="6662739" y="6572250"/>
          <a:ext cx="76200" cy="80962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</xdr:colOff>
      <xdr:row>43</xdr:row>
      <xdr:rowOff>61911</xdr:rowOff>
    </xdr:from>
    <xdr:to>
      <xdr:col>57</xdr:col>
      <xdr:colOff>1</xdr:colOff>
      <xdr:row>45</xdr:row>
      <xdr:rowOff>95250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B6C1FBD9-329D-4D16-9D2C-F8445F3CB626}"/>
            </a:ext>
          </a:extLst>
        </xdr:cNvPr>
        <xdr:cNvCxnSpPr/>
      </xdr:nvCxnSpPr>
      <xdr:spPr>
        <a:xfrm flipV="1">
          <a:off x="10315576" y="6529386"/>
          <a:ext cx="0" cy="319089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14</xdr:row>
      <xdr:rowOff>28575</xdr:rowOff>
    </xdr:from>
    <xdr:to>
      <xdr:col>12</xdr:col>
      <xdr:colOff>0</xdr:colOff>
      <xdr:row>22</xdr:row>
      <xdr:rowOff>120015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D407880E-9A64-4EA5-8C98-C28E97085C74}"/>
            </a:ext>
          </a:extLst>
        </xdr:cNvPr>
        <xdr:cNvCxnSpPr/>
      </xdr:nvCxnSpPr>
      <xdr:spPr>
        <a:xfrm>
          <a:off x="2171700" y="2324100"/>
          <a:ext cx="0" cy="1253490"/>
        </a:xfrm>
        <a:prstGeom prst="line">
          <a:avLst/>
        </a:prstGeom>
        <a:ln w="6350">
          <a:solidFill>
            <a:schemeClr val="accent3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</xdr:colOff>
      <xdr:row>14</xdr:row>
      <xdr:rowOff>28575</xdr:rowOff>
    </xdr:from>
    <xdr:to>
      <xdr:col>12</xdr:col>
      <xdr:colOff>26670</xdr:colOff>
      <xdr:row>22</xdr:row>
      <xdr:rowOff>120015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72567EE6-3A39-49B5-ABD8-56F922CA51BB}"/>
            </a:ext>
          </a:extLst>
        </xdr:cNvPr>
        <xdr:cNvCxnSpPr/>
      </xdr:nvCxnSpPr>
      <xdr:spPr>
        <a:xfrm>
          <a:off x="2198370" y="2324100"/>
          <a:ext cx="0" cy="1253490"/>
        </a:xfrm>
        <a:prstGeom prst="line">
          <a:avLst/>
        </a:prstGeom>
        <a:ln w="6350">
          <a:solidFill>
            <a:schemeClr val="accent3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171450</xdr:colOff>
      <xdr:row>14</xdr:row>
      <xdr:rowOff>38100</xdr:rowOff>
    </xdr:from>
    <xdr:to>
      <xdr:col>29</xdr:col>
      <xdr:colOff>171450</xdr:colOff>
      <xdr:row>22</xdr:row>
      <xdr:rowOff>129540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DF2C52C6-132A-4E3A-AE42-8DABF929E5DB}"/>
            </a:ext>
          </a:extLst>
        </xdr:cNvPr>
        <xdr:cNvCxnSpPr/>
      </xdr:nvCxnSpPr>
      <xdr:spPr>
        <a:xfrm>
          <a:off x="5419725" y="2333625"/>
          <a:ext cx="0" cy="1253490"/>
        </a:xfrm>
        <a:prstGeom prst="line">
          <a:avLst/>
        </a:prstGeom>
        <a:ln w="6350">
          <a:solidFill>
            <a:schemeClr val="accent3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17145</xdr:colOff>
      <xdr:row>14</xdr:row>
      <xdr:rowOff>38100</xdr:rowOff>
    </xdr:from>
    <xdr:to>
      <xdr:col>30</xdr:col>
      <xdr:colOff>17145</xdr:colOff>
      <xdr:row>22</xdr:row>
      <xdr:rowOff>129540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37F38D3-A1B3-4CEB-BB04-F994A1287398}"/>
            </a:ext>
          </a:extLst>
        </xdr:cNvPr>
        <xdr:cNvCxnSpPr/>
      </xdr:nvCxnSpPr>
      <xdr:spPr>
        <a:xfrm>
          <a:off x="5446395" y="2333625"/>
          <a:ext cx="0" cy="1253490"/>
        </a:xfrm>
        <a:prstGeom prst="line">
          <a:avLst/>
        </a:prstGeom>
        <a:ln w="6350">
          <a:solidFill>
            <a:schemeClr val="accent3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9525</xdr:colOff>
      <xdr:row>14</xdr:row>
      <xdr:rowOff>38100</xdr:rowOff>
    </xdr:from>
    <xdr:to>
      <xdr:col>40</xdr:col>
      <xdr:colOff>9525</xdr:colOff>
      <xdr:row>22</xdr:row>
      <xdr:rowOff>129540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E047CD1B-2BAB-4D3A-B158-043E94BB01F5}"/>
            </a:ext>
          </a:extLst>
        </xdr:cNvPr>
        <xdr:cNvCxnSpPr/>
      </xdr:nvCxnSpPr>
      <xdr:spPr>
        <a:xfrm>
          <a:off x="7248525" y="2333625"/>
          <a:ext cx="0" cy="1253490"/>
        </a:xfrm>
        <a:prstGeom prst="line">
          <a:avLst/>
        </a:prstGeom>
        <a:ln w="6350">
          <a:solidFill>
            <a:schemeClr val="accent3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36195</xdr:colOff>
      <xdr:row>14</xdr:row>
      <xdr:rowOff>38100</xdr:rowOff>
    </xdr:from>
    <xdr:to>
      <xdr:col>40</xdr:col>
      <xdr:colOff>36195</xdr:colOff>
      <xdr:row>22</xdr:row>
      <xdr:rowOff>129540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C4F84292-D65C-4688-B999-8A3C9F3A79CF}"/>
            </a:ext>
          </a:extLst>
        </xdr:cNvPr>
        <xdr:cNvCxnSpPr/>
      </xdr:nvCxnSpPr>
      <xdr:spPr>
        <a:xfrm>
          <a:off x="7275195" y="2333625"/>
          <a:ext cx="0" cy="1253490"/>
        </a:xfrm>
        <a:prstGeom prst="line">
          <a:avLst/>
        </a:prstGeom>
        <a:ln w="6350">
          <a:solidFill>
            <a:schemeClr val="accent3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171450</xdr:colOff>
      <xdr:row>14</xdr:row>
      <xdr:rowOff>19050</xdr:rowOff>
    </xdr:from>
    <xdr:to>
      <xdr:col>57</xdr:col>
      <xdr:colOff>171450</xdr:colOff>
      <xdr:row>22</xdr:row>
      <xdr:rowOff>110490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BE9DD313-D142-4CE3-947A-C13A9D72B50C}"/>
            </a:ext>
          </a:extLst>
        </xdr:cNvPr>
        <xdr:cNvCxnSpPr/>
      </xdr:nvCxnSpPr>
      <xdr:spPr>
        <a:xfrm>
          <a:off x="10487025" y="2314575"/>
          <a:ext cx="0" cy="1253490"/>
        </a:xfrm>
        <a:prstGeom prst="line">
          <a:avLst/>
        </a:prstGeom>
        <a:ln w="6350">
          <a:solidFill>
            <a:schemeClr val="accent3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17145</xdr:colOff>
      <xdr:row>14</xdr:row>
      <xdr:rowOff>19050</xdr:rowOff>
    </xdr:from>
    <xdr:to>
      <xdr:col>58</xdr:col>
      <xdr:colOff>17145</xdr:colOff>
      <xdr:row>22</xdr:row>
      <xdr:rowOff>110490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93B1C16-05E5-4E66-90B9-3F588CD8882C}"/>
            </a:ext>
          </a:extLst>
        </xdr:cNvPr>
        <xdr:cNvCxnSpPr/>
      </xdr:nvCxnSpPr>
      <xdr:spPr>
        <a:xfrm>
          <a:off x="10513695" y="2314575"/>
          <a:ext cx="0" cy="1253490"/>
        </a:xfrm>
        <a:prstGeom prst="line">
          <a:avLst/>
        </a:prstGeom>
        <a:ln w="6350">
          <a:solidFill>
            <a:schemeClr val="accent3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0</xdr:colOff>
      <xdr:row>14</xdr:row>
      <xdr:rowOff>28575</xdr:rowOff>
    </xdr:from>
    <xdr:to>
      <xdr:col>68</xdr:col>
      <xdr:colOff>0</xdr:colOff>
      <xdr:row>22</xdr:row>
      <xdr:rowOff>120015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CBFDD1BB-E0BE-4550-9CAF-A260C1EA2F56}"/>
            </a:ext>
          </a:extLst>
        </xdr:cNvPr>
        <xdr:cNvCxnSpPr/>
      </xdr:nvCxnSpPr>
      <xdr:spPr>
        <a:xfrm>
          <a:off x="12306300" y="2324100"/>
          <a:ext cx="0" cy="1253490"/>
        </a:xfrm>
        <a:prstGeom prst="line">
          <a:avLst/>
        </a:prstGeom>
        <a:ln w="6350">
          <a:solidFill>
            <a:schemeClr val="accent3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26670</xdr:colOff>
      <xdr:row>14</xdr:row>
      <xdr:rowOff>28575</xdr:rowOff>
    </xdr:from>
    <xdr:to>
      <xdr:col>68</xdr:col>
      <xdr:colOff>26670</xdr:colOff>
      <xdr:row>22</xdr:row>
      <xdr:rowOff>120015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8CD29743-6F2E-4F4E-B11F-6C2C15B1C2BA}"/>
            </a:ext>
          </a:extLst>
        </xdr:cNvPr>
        <xdr:cNvCxnSpPr/>
      </xdr:nvCxnSpPr>
      <xdr:spPr>
        <a:xfrm>
          <a:off x="12332970" y="2324100"/>
          <a:ext cx="0" cy="1253490"/>
        </a:xfrm>
        <a:prstGeom prst="line">
          <a:avLst/>
        </a:prstGeom>
        <a:ln w="6350">
          <a:solidFill>
            <a:schemeClr val="accent3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13</xdr:row>
      <xdr:rowOff>71438</xdr:rowOff>
    </xdr:from>
    <xdr:to>
      <xdr:col>9</xdr:col>
      <xdr:colOff>57150</xdr:colOff>
      <xdr:row>15</xdr:row>
      <xdr:rowOff>66676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2A40DF5D-D539-47AA-B9B1-CCA3B6854480}"/>
            </a:ext>
          </a:extLst>
        </xdr:cNvPr>
        <xdr:cNvCxnSpPr/>
      </xdr:nvCxnSpPr>
      <xdr:spPr>
        <a:xfrm flipV="1">
          <a:off x="1685925" y="2376488"/>
          <a:ext cx="0" cy="290513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138113</xdr:colOff>
      <xdr:row>14</xdr:row>
      <xdr:rowOff>0</xdr:rowOff>
    </xdr:from>
    <xdr:to>
      <xdr:col>9</xdr:col>
      <xdr:colOff>119063</xdr:colOff>
      <xdr:row>14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D5D59D78-7F64-4A29-8F8A-836C93553C2C}"/>
            </a:ext>
          </a:extLst>
        </xdr:cNvPr>
        <xdr:cNvCxnSpPr/>
      </xdr:nvCxnSpPr>
      <xdr:spPr>
        <a:xfrm>
          <a:off x="1585913" y="2447925"/>
          <a:ext cx="161925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</xdr:colOff>
      <xdr:row>13</xdr:row>
      <xdr:rowOff>95251</xdr:rowOff>
    </xdr:from>
    <xdr:to>
      <xdr:col>9</xdr:col>
      <xdr:colOff>100012</xdr:colOff>
      <xdr:row>14</xdr:row>
      <xdr:rowOff>42863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A3198E62-4AE9-4D3D-A424-B2686BC0A769}"/>
            </a:ext>
          </a:extLst>
        </xdr:cNvPr>
        <xdr:cNvCxnSpPr/>
      </xdr:nvCxnSpPr>
      <xdr:spPr>
        <a:xfrm flipH="1">
          <a:off x="1652587" y="2400301"/>
          <a:ext cx="76200" cy="90487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13</xdr:row>
      <xdr:rowOff>95251</xdr:rowOff>
    </xdr:from>
    <xdr:to>
      <xdr:col>9</xdr:col>
      <xdr:colOff>38100</xdr:colOff>
      <xdr:row>14</xdr:row>
      <xdr:rowOff>42863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CB21676E-1EA6-42B7-8879-83F44F890F02}"/>
            </a:ext>
          </a:extLst>
        </xdr:cNvPr>
        <xdr:cNvCxnSpPr/>
      </xdr:nvCxnSpPr>
      <xdr:spPr>
        <a:xfrm flipH="1">
          <a:off x="1590675" y="2400301"/>
          <a:ext cx="76200" cy="90487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24</xdr:row>
      <xdr:rowOff>4763</xdr:rowOff>
    </xdr:from>
    <xdr:to>
      <xdr:col>33</xdr:col>
      <xdr:colOff>66675</xdr:colOff>
      <xdr:row>24</xdr:row>
      <xdr:rowOff>4763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742D1E00-31DE-4D77-85F6-E9D2CC4A2CA0}"/>
            </a:ext>
          </a:extLst>
        </xdr:cNvPr>
        <xdr:cNvCxnSpPr/>
      </xdr:nvCxnSpPr>
      <xdr:spPr>
        <a:xfrm>
          <a:off x="1571625" y="3900488"/>
          <a:ext cx="4467225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23</xdr:row>
      <xdr:rowOff>104775</xdr:rowOff>
    </xdr:from>
    <xdr:to>
      <xdr:col>9</xdr:col>
      <xdr:colOff>42863</xdr:colOff>
      <xdr:row>24</xdr:row>
      <xdr:rowOff>52388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9C624025-4092-4047-99EC-2A2E50238DBF}"/>
            </a:ext>
          </a:extLst>
        </xdr:cNvPr>
        <xdr:cNvCxnSpPr/>
      </xdr:nvCxnSpPr>
      <xdr:spPr>
        <a:xfrm flipH="1">
          <a:off x="1590675" y="3857625"/>
          <a:ext cx="80963" cy="90488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</xdr:colOff>
      <xdr:row>22</xdr:row>
      <xdr:rowOff>71438</xdr:rowOff>
    </xdr:from>
    <xdr:to>
      <xdr:col>16</xdr:col>
      <xdr:colOff>47625</xdr:colOff>
      <xdr:row>24</xdr:row>
      <xdr:rowOff>80963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3BDF3607-E95D-485F-AC41-86479D16DA64}"/>
            </a:ext>
          </a:extLst>
        </xdr:cNvPr>
        <xdr:cNvCxnSpPr/>
      </xdr:nvCxnSpPr>
      <xdr:spPr>
        <a:xfrm>
          <a:off x="2943225" y="3681413"/>
          <a:ext cx="0" cy="295275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23</xdr:row>
      <xdr:rowOff>100013</xdr:rowOff>
    </xdr:from>
    <xdr:to>
      <xdr:col>16</xdr:col>
      <xdr:colOff>95250</xdr:colOff>
      <xdr:row>24</xdr:row>
      <xdr:rowOff>47625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28BF384A-3EB8-47B9-A40A-C3CACCB720F0}"/>
            </a:ext>
          </a:extLst>
        </xdr:cNvPr>
        <xdr:cNvCxnSpPr/>
      </xdr:nvCxnSpPr>
      <xdr:spPr>
        <a:xfrm flipH="1">
          <a:off x="2895600" y="3852863"/>
          <a:ext cx="95250" cy="90487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147639</xdr:colOff>
      <xdr:row>22</xdr:row>
      <xdr:rowOff>76200</xdr:rowOff>
    </xdr:from>
    <xdr:to>
      <xdr:col>25</xdr:col>
      <xdr:colOff>147639</xdr:colOff>
      <xdr:row>24</xdr:row>
      <xdr:rowOff>85725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BB53F8BD-9948-4DFC-A429-7D750B4A743D}"/>
            </a:ext>
          </a:extLst>
        </xdr:cNvPr>
        <xdr:cNvCxnSpPr/>
      </xdr:nvCxnSpPr>
      <xdr:spPr>
        <a:xfrm>
          <a:off x="4672014" y="3686175"/>
          <a:ext cx="0" cy="295275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100014</xdr:colOff>
      <xdr:row>23</xdr:row>
      <xdr:rowOff>104775</xdr:rowOff>
    </xdr:from>
    <xdr:to>
      <xdr:col>26</xdr:col>
      <xdr:colOff>14289</xdr:colOff>
      <xdr:row>24</xdr:row>
      <xdr:rowOff>52387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F35EEC59-501A-4C87-B485-22350E623579}"/>
            </a:ext>
          </a:extLst>
        </xdr:cNvPr>
        <xdr:cNvCxnSpPr/>
      </xdr:nvCxnSpPr>
      <xdr:spPr>
        <a:xfrm flipH="1">
          <a:off x="4624389" y="3857625"/>
          <a:ext cx="95250" cy="90487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133350</xdr:colOff>
      <xdr:row>23</xdr:row>
      <xdr:rowOff>100012</xdr:rowOff>
    </xdr:from>
    <xdr:to>
      <xdr:col>33</xdr:col>
      <xdr:colOff>33338</xdr:colOff>
      <xdr:row>24</xdr:row>
      <xdr:rowOff>47625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2A5B5ADE-9702-42B9-A200-F62BBB9D0ECD}"/>
            </a:ext>
          </a:extLst>
        </xdr:cNvPr>
        <xdr:cNvCxnSpPr/>
      </xdr:nvCxnSpPr>
      <xdr:spPr>
        <a:xfrm flipH="1">
          <a:off x="5924550" y="3852862"/>
          <a:ext cx="80963" cy="90488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123825</xdr:colOff>
      <xdr:row>24</xdr:row>
      <xdr:rowOff>4763</xdr:rowOff>
    </xdr:from>
    <xdr:to>
      <xdr:col>61</xdr:col>
      <xdr:colOff>66675</xdr:colOff>
      <xdr:row>24</xdr:row>
      <xdr:rowOff>4763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B496BFD3-9361-4294-94B0-BE44688D3CF1}"/>
            </a:ext>
          </a:extLst>
        </xdr:cNvPr>
        <xdr:cNvCxnSpPr/>
      </xdr:nvCxnSpPr>
      <xdr:spPr>
        <a:xfrm>
          <a:off x="1571625" y="3900488"/>
          <a:ext cx="4467225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142875</xdr:colOff>
      <xdr:row>23</xdr:row>
      <xdr:rowOff>104775</xdr:rowOff>
    </xdr:from>
    <xdr:to>
      <xdr:col>37</xdr:col>
      <xdr:colOff>42863</xdr:colOff>
      <xdr:row>24</xdr:row>
      <xdr:rowOff>52388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EE06DD16-974D-41E6-8AE1-7FCB81D2DEB5}"/>
            </a:ext>
          </a:extLst>
        </xdr:cNvPr>
        <xdr:cNvCxnSpPr/>
      </xdr:nvCxnSpPr>
      <xdr:spPr>
        <a:xfrm flipH="1">
          <a:off x="1590675" y="3857625"/>
          <a:ext cx="80963" cy="90488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47625</xdr:colOff>
      <xdr:row>22</xdr:row>
      <xdr:rowOff>71438</xdr:rowOff>
    </xdr:from>
    <xdr:to>
      <xdr:col>44</xdr:col>
      <xdr:colOff>47625</xdr:colOff>
      <xdr:row>24</xdr:row>
      <xdr:rowOff>80963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4EFBB476-718F-475E-8AB5-DFD8EF8FE8F8}"/>
            </a:ext>
          </a:extLst>
        </xdr:cNvPr>
        <xdr:cNvCxnSpPr/>
      </xdr:nvCxnSpPr>
      <xdr:spPr>
        <a:xfrm>
          <a:off x="2943225" y="3681413"/>
          <a:ext cx="0" cy="295275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23</xdr:row>
      <xdr:rowOff>100013</xdr:rowOff>
    </xdr:from>
    <xdr:to>
      <xdr:col>44</xdr:col>
      <xdr:colOff>95250</xdr:colOff>
      <xdr:row>24</xdr:row>
      <xdr:rowOff>47625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9ECE028C-3498-40BB-B545-B9D1B663E495}"/>
            </a:ext>
          </a:extLst>
        </xdr:cNvPr>
        <xdr:cNvCxnSpPr/>
      </xdr:nvCxnSpPr>
      <xdr:spPr>
        <a:xfrm flipH="1">
          <a:off x="2895600" y="3852863"/>
          <a:ext cx="95250" cy="90487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147639</xdr:colOff>
      <xdr:row>22</xdr:row>
      <xdr:rowOff>76200</xdr:rowOff>
    </xdr:from>
    <xdr:to>
      <xdr:col>53</xdr:col>
      <xdr:colOff>147639</xdr:colOff>
      <xdr:row>24</xdr:row>
      <xdr:rowOff>85725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C6F1A7BF-E663-4A50-9F9A-85D8B5760361}"/>
            </a:ext>
          </a:extLst>
        </xdr:cNvPr>
        <xdr:cNvCxnSpPr/>
      </xdr:nvCxnSpPr>
      <xdr:spPr>
        <a:xfrm>
          <a:off x="4672014" y="3686175"/>
          <a:ext cx="0" cy="295275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100014</xdr:colOff>
      <xdr:row>23</xdr:row>
      <xdr:rowOff>104775</xdr:rowOff>
    </xdr:from>
    <xdr:to>
      <xdr:col>54</xdr:col>
      <xdr:colOff>14289</xdr:colOff>
      <xdr:row>24</xdr:row>
      <xdr:rowOff>52387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FF6AC16C-A38D-49EC-90E3-DA8EE91AD940}"/>
            </a:ext>
          </a:extLst>
        </xdr:cNvPr>
        <xdr:cNvCxnSpPr/>
      </xdr:nvCxnSpPr>
      <xdr:spPr>
        <a:xfrm flipH="1">
          <a:off x="4624389" y="3857625"/>
          <a:ext cx="95250" cy="90487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133350</xdr:colOff>
      <xdr:row>23</xdr:row>
      <xdr:rowOff>100012</xdr:rowOff>
    </xdr:from>
    <xdr:to>
      <xdr:col>61</xdr:col>
      <xdr:colOff>33338</xdr:colOff>
      <xdr:row>24</xdr:row>
      <xdr:rowOff>47625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3335B990-0A45-4639-A614-33EF8585930A}"/>
            </a:ext>
          </a:extLst>
        </xdr:cNvPr>
        <xdr:cNvCxnSpPr/>
      </xdr:nvCxnSpPr>
      <xdr:spPr>
        <a:xfrm flipH="1">
          <a:off x="5924550" y="3852862"/>
          <a:ext cx="80963" cy="90488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138112</xdr:colOff>
      <xdr:row>13</xdr:row>
      <xdr:rowOff>52388</xdr:rowOff>
    </xdr:from>
    <xdr:to>
      <xdr:col>32</xdr:col>
      <xdr:colOff>138112</xdr:colOff>
      <xdr:row>15</xdr:row>
      <xdr:rowOff>47626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8325C426-5760-4D7E-856F-DD09AAFDC833}"/>
            </a:ext>
          </a:extLst>
        </xdr:cNvPr>
        <xdr:cNvCxnSpPr/>
      </xdr:nvCxnSpPr>
      <xdr:spPr>
        <a:xfrm flipV="1">
          <a:off x="5929312" y="2357438"/>
          <a:ext cx="0" cy="290513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71437</xdr:colOff>
      <xdr:row>14</xdr:row>
      <xdr:rowOff>4762</xdr:rowOff>
    </xdr:from>
    <xdr:to>
      <xdr:col>33</xdr:col>
      <xdr:colOff>52387</xdr:colOff>
      <xdr:row>14</xdr:row>
      <xdr:rowOff>4762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C938C266-CD9F-47E6-9540-332F35F52E66}"/>
            </a:ext>
          </a:extLst>
        </xdr:cNvPr>
        <xdr:cNvCxnSpPr/>
      </xdr:nvCxnSpPr>
      <xdr:spPr>
        <a:xfrm>
          <a:off x="5862637" y="2452687"/>
          <a:ext cx="161925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142874</xdr:colOff>
      <xdr:row>13</xdr:row>
      <xdr:rowOff>109538</xdr:rowOff>
    </xdr:from>
    <xdr:to>
      <xdr:col>33</xdr:col>
      <xdr:colOff>38099</xdr:colOff>
      <xdr:row>14</xdr:row>
      <xdr:rowOff>57150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DD8C61E7-64E8-486B-80C4-C3B626F10788}"/>
            </a:ext>
          </a:extLst>
        </xdr:cNvPr>
        <xdr:cNvCxnSpPr/>
      </xdr:nvCxnSpPr>
      <xdr:spPr>
        <a:xfrm flipH="1">
          <a:off x="5934074" y="2414588"/>
          <a:ext cx="76200" cy="90487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100012</xdr:colOff>
      <xdr:row>13</xdr:row>
      <xdr:rowOff>104775</xdr:rowOff>
    </xdr:from>
    <xdr:to>
      <xdr:col>32</xdr:col>
      <xdr:colOff>176212</xdr:colOff>
      <xdr:row>14</xdr:row>
      <xdr:rowOff>52387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CE66257D-F200-4579-B73B-6151FFB5FA87}"/>
            </a:ext>
          </a:extLst>
        </xdr:cNvPr>
        <xdr:cNvCxnSpPr/>
      </xdr:nvCxnSpPr>
      <xdr:spPr>
        <a:xfrm flipH="1">
          <a:off x="5891212" y="2409825"/>
          <a:ext cx="76200" cy="90487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57150</xdr:colOff>
      <xdr:row>13</xdr:row>
      <xdr:rowOff>71438</xdr:rowOff>
    </xdr:from>
    <xdr:to>
      <xdr:col>37</xdr:col>
      <xdr:colOff>57150</xdr:colOff>
      <xdr:row>15</xdr:row>
      <xdr:rowOff>66676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433DD531-AAFA-43F5-B6B4-6F9F01DBC8D0}"/>
            </a:ext>
          </a:extLst>
        </xdr:cNvPr>
        <xdr:cNvCxnSpPr/>
      </xdr:nvCxnSpPr>
      <xdr:spPr>
        <a:xfrm flipV="1">
          <a:off x="1685925" y="2376488"/>
          <a:ext cx="0" cy="290513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138113</xdr:colOff>
      <xdr:row>14</xdr:row>
      <xdr:rowOff>0</xdr:rowOff>
    </xdr:from>
    <xdr:to>
      <xdr:col>37</xdr:col>
      <xdr:colOff>119063</xdr:colOff>
      <xdr:row>14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17D7BAE4-7CCE-4BE0-ACB7-DB72F0A0ADAA}"/>
            </a:ext>
          </a:extLst>
        </xdr:cNvPr>
        <xdr:cNvCxnSpPr/>
      </xdr:nvCxnSpPr>
      <xdr:spPr>
        <a:xfrm>
          <a:off x="1585913" y="2447925"/>
          <a:ext cx="161925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23812</xdr:colOff>
      <xdr:row>13</xdr:row>
      <xdr:rowOff>95251</xdr:rowOff>
    </xdr:from>
    <xdr:to>
      <xdr:col>37</xdr:col>
      <xdr:colOff>100012</xdr:colOff>
      <xdr:row>14</xdr:row>
      <xdr:rowOff>42863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FED88B24-5899-4F09-821C-367883DCC335}"/>
            </a:ext>
          </a:extLst>
        </xdr:cNvPr>
        <xdr:cNvCxnSpPr/>
      </xdr:nvCxnSpPr>
      <xdr:spPr>
        <a:xfrm flipH="1">
          <a:off x="1652587" y="2400301"/>
          <a:ext cx="76200" cy="90487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142875</xdr:colOff>
      <xdr:row>13</xdr:row>
      <xdr:rowOff>95251</xdr:rowOff>
    </xdr:from>
    <xdr:to>
      <xdr:col>37</xdr:col>
      <xdr:colOff>38100</xdr:colOff>
      <xdr:row>14</xdr:row>
      <xdr:rowOff>42863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B68785FE-06C3-4754-A87E-02336BD9A581}"/>
            </a:ext>
          </a:extLst>
        </xdr:cNvPr>
        <xdr:cNvCxnSpPr/>
      </xdr:nvCxnSpPr>
      <xdr:spPr>
        <a:xfrm flipH="1">
          <a:off x="1590675" y="2400301"/>
          <a:ext cx="76200" cy="90487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138112</xdr:colOff>
      <xdr:row>13</xdr:row>
      <xdr:rowOff>52388</xdr:rowOff>
    </xdr:from>
    <xdr:to>
      <xdr:col>60</xdr:col>
      <xdr:colOff>138112</xdr:colOff>
      <xdr:row>15</xdr:row>
      <xdr:rowOff>47626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F11B41BD-BDAD-43E6-B94B-4CE939EB2BBC}"/>
            </a:ext>
          </a:extLst>
        </xdr:cNvPr>
        <xdr:cNvCxnSpPr/>
      </xdr:nvCxnSpPr>
      <xdr:spPr>
        <a:xfrm flipV="1">
          <a:off x="5929312" y="2357438"/>
          <a:ext cx="0" cy="290513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71437</xdr:colOff>
      <xdr:row>14</xdr:row>
      <xdr:rowOff>4762</xdr:rowOff>
    </xdr:from>
    <xdr:to>
      <xdr:col>61</xdr:col>
      <xdr:colOff>52387</xdr:colOff>
      <xdr:row>14</xdr:row>
      <xdr:rowOff>4762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B38E08BE-2816-42E6-8E58-DCC5FEA6A006}"/>
            </a:ext>
          </a:extLst>
        </xdr:cNvPr>
        <xdr:cNvCxnSpPr/>
      </xdr:nvCxnSpPr>
      <xdr:spPr>
        <a:xfrm>
          <a:off x="5862637" y="2452687"/>
          <a:ext cx="161925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142874</xdr:colOff>
      <xdr:row>13</xdr:row>
      <xdr:rowOff>109538</xdr:rowOff>
    </xdr:from>
    <xdr:to>
      <xdr:col>61</xdr:col>
      <xdr:colOff>38099</xdr:colOff>
      <xdr:row>14</xdr:row>
      <xdr:rowOff>57150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AFA67A1F-C6C3-4103-896D-2E43EDD31599}"/>
            </a:ext>
          </a:extLst>
        </xdr:cNvPr>
        <xdr:cNvCxnSpPr/>
      </xdr:nvCxnSpPr>
      <xdr:spPr>
        <a:xfrm flipH="1">
          <a:off x="5934074" y="2414588"/>
          <a:ext cx="76200" cy="90487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100012</xdr:colOff>
      <xdr:row>13</xdr:row>
      <xdr:rowOff>104775</xdr:rowOff>
    </xdr:from>
    <xdr:to>
      <xdr:col>60</xdr:col>
      <xdr:colOff>176212</xdr:colOff>
      <xdr:row>14</xdr:row>
      <xdr:rowOff>52387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5DABAA3C-5042-4CF9-A987-A01218188843}"/>
            </a:ext>
          </a:extLst>
        </xdr:cNvPr>
        <xdr:cNvCxnSpPr/>
      </xdr:nvCxnSpPr>
      <xdr:spPr>
        <a:xfrm flipH="1">
          <a:off x="5891212" y="2409825"/>
          <a:ext cx="76200" cy="90487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57150</xdr:colOff>
      <xdr:row>13</xdr:row>
      <xdr:rowOff>71438</xdr:rowOff>
    </xdr:from>
    <xdr:to>
      <xdr:col>65</xdr:col>
      <xdr:colOff>57150</xdr:colOff>
      <xdr:row>15</xdr:row>
      <xdr:rowOff>66676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534ED6BC-C02C-4BE2-8E6F-7DA4BDFC7BE9}"/>
            </a:ext>
          </a:extLst>
        </xdr:cNvPr>
        <xdr:cNvCxnSpPr/>
      </xdr:nvCxnSpPr>
      <xdr:spPr>
        <a:xfrm flipV="1">
          <a:off x="6753225" y="2376488"/>
          <a:ext cx="0" cy="290513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138113</xdr:colOff>
      <xdr:row>14</xdr:row>
      <xdr:rowOff>0</xdr:rowOff>
    </xdr:from>
    <xdr:to>
      <xdr:col>65</xdr:col>
      <xdr:colOff>119063</xdr:colOff>
      <xdr:row>14</xdr:row>
      <xdr:rowOff>0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54FECEB3-4028-44CC-91CF-A882F875D6E8}"/>
            </a:ext>
          </a:extLst>
        </xdr:cNvPr>
        <xdr:cNvCxnSpPr/>
      </xdr:nvCxnSpPr>
      <xdr:spPr>
        <a:xfrm>
          <a:off x="6653213" y="2447925"/>
          <a:ext cx="161925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23812</xdr:colOff>
      <xdr:row>13</xdr:row>
      <xdr:rowOff>95251</xdr:rowOff>
    </xdr:from>
    <xdr:to>
      <xdr:col>65</xdr:col>
      <xdr:colOff>100012</xdr:colOff>
      <xdr:row>14</xdr:row>
      <xdr:rowOff>42863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9FC2B623-E290-484A-A911-8363E099E4C2}"/>
            </a:ext>
          </a:extLst>
        </xdr:cNvPr>
        <xdr:cNvCxnSpPr/>
      </xdr:nvCxnSpPr>
      <xdr:spPr>
        <a:xfrm flipH="1">
          <a:off x="6719887" y="2400301"/>
          <a:ext cx="76200" cy="90487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142875</xdr:colOff>
      <xdr:row>13</xdr:row>
      <xdr:rowOff>95251</xdr:rowOff>
    </xdr:from>
    <xdr:to>
      <xdr:col>65</xdr:col>
      <xdr:colOff>38100</xdr:colOff>
      <xdr:row>14</xdr:row>
      <xdr:rowOff>42863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36D14103-D1B7-473C-99FA-FA97EA3C44BD}"/>
            </a:ext>
          </a:extLst>
        </xdr:cNvPr>
        <xdr:cNvCxnSpPr/>
      </xdr:nvCxnSpPr>
      <xdr:spPr>
        <a:xfrm flipH="1">
          <a:off x="6657975" y="2400301"/>
          <a:ext cx="76200" cy="90487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142875</xdr:colOff>
      <xdr:row>23</xdr:row>
      <xdr:rowOff>104775</xdr:rowOff>
    </xdr:from>
    <xdr:to>
      <xdr:col>65</xdr:col>
      <xdr:colOff>42863</xdr:colOff>
      <xdr:row>24</xdr:row>
      <xdr:rowOff>52388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D02EDCAA-7D58-446E-8490-3BC4FE404428}"/>
            </a:ext>
          </a:extLst>
        </xdr:cNvPr>
        <xdr:cNvCxnSpPr/>
      </xdr:nvCxnSpPr>
      <xdr:spPr>
        <a:xfrm flipH="1">
          <a:off x="6657975" y="3857625"/>
          <a:ext cx="80963" cy="90488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47625</xdr:colOff>
      <xdr:row>22</xdr:row>
      <xdr:rowOff>71438</xdr:rowOff>
    </xdr:from>
    <xdr:to>
      <xdr:col>72</xdr:col>
      <xdr:colOff>47625</xdr:colOff>
      <xdr:row>24</xdr:row>
      <xdr:rowOff>80963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987D2C93-93C3-40AF-905A-DEEA3BC331D9}"/>
            </a:ext>
          </a:extLst>
        </xdr:cNvPr>
        <xdr:cNvCxnSpPr/>
      </xdr:nvCxnSpPr>
      <xdr:spPr>
        <a:xfrm>
          <a:off x="8010525" y="3681413"/>
          <a:ext cx="0" cy="295275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0</xdr:colOff>
      <xdr:row>23</xdr:row>
      <xdr:rowOff>100013</xdr:rowOff>
    </xdr:from>
    <xdr:to>
      <xdr:col>72</xdr:col>
      <xdr:colOff>95250</xdr:colOff>
      <xdr:row>24</xdr:row>
      <xdr:rowOff>47625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1E579CD6-CBB1-4430-9C6B-A7CB0B0454DE}"/>
            </a:ext>
          </a:extLst>
        </xdr:cNvPr>
        <xdr:cNvCxnSpPr/>
      </xdr:nvCxnSpPr>
      <xdr:spPr>
        <a:xfrm flipH="1">
          <a:off x="7962900" y="3852863"/>
          <a:ext cx="95250" cy="90487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100012</xdr:colOff>
      <xdr:row>24</xdr:row>
      <xdr:rowOff>0</xdr:rowOff>
    </xdr:from>
    <xdr:to>
      <xdr:col>82</xdr:col>
      <xdr:colOff>28575</xdr:colOff>
      <xdr:row>24</xdr:row>
      <xdr:rowOff>0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10AE643C-2BFC-4172-83E4-8F7DB8CE1ADE}"/>
            </a:ext>
          </a:extLst>
        </xdr:cNvPr>
        <xdr:cNvCxnSpPr/>
      </xdr:nvCxnSpPr>
      <xdr:spPr>
        <a:xfrm>
          <a:off x="11682412" y="3895725"/>
          <a:ext cx="3186113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4762</xdr:colOff>
      <xdr:row>23</xdr:row>
      <xdr:rowOff>38100</xdr:rowOff>
    </xdr:from>
    <xdr:to>
      <xdr:col>82</xdr:col>
      <xdr:colOff>4762</xdr:colOff>
      <xdr:row>24</xdr:row>
      <xdr:rowOff>137160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6C38C997-93B3-4CE2-A495-CA6D5CDE7917}"/>
            </a:ext>
          </a:extLst>
        </xdr:cNvPr>
        <xdr:cNvCxnSpPr/>
      </xdr:nvCxnSpPr>
      <xdr:spPr>
        <a:xfrm>
          <a:off x="14844712" y="3790950"/>
          <a:ext cx="0" cy="241935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9525">
          <a:solidFill>
            <a:schemeClr val="tx2">
              <a:lumMod val="60000"/>
              <a:lumOff val="40000"/>
            </a:schemeClr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Y56"/>
  <sheetViews>
    <sheetView showGridLines="0" tabSelected="1" zoomScaleNormal="100" workbookViewId="0">
      <selection activeCell="AG7" sqref="AG7"/>
    </sheetView>
  </sheetViews>
  <sheetFormatPr defaultColWidth="8.85546875" defaultRowHeight="11.25" x14ac:dyDescent="0.25"/>
  <cols>
    <col min="1" max="776" width="2.7109375" style="2" customWidth="1"/>
    <col min="777" max="16384" width="8.85546875" style="2"/>
  </cols>
  <sheetData>
    <row r="1" spans="2:103" ht="12" thickBot="1" x14ac:dyDescent="0.3"/>
    <row r="2" spans="2:103" ht="45" customHeight="1" x14ac:dyDescent="0.25">
      <c r="B2" s="40" t="s">
        <v>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2"/>
    </row>
    <row r="3" spans="2:103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" t="s">
        <v>3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5"/>
    </row>
    <row r="4" spans="2:103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26" t="s">
        <v>16</v>
      </c>
      <c r="N4" s="26"/>
      <c r="O4" s="26"/>
      <c r="P4" s="31">
        <v>35</v>
      </c>
      <c r="Q4" s="26" t="s">
        <v>17</v>
      </c>
      <c r="R4" s="26"/>
      <c r="S4" s="26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5" t="s">
        <v>19</v>
      </c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5"/>
    </row>
    <row r="5" spans="2:103" x14ac:dyDescent="0.2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26" t="s">
        <v>4</v>
      </c>
      <c r="N5" s="26"/>
      <c r="O5" s="26"/>
      <c r="P5" s="38">
        <v>420</v>
      </c>
      <c r="Q5" s="38"/>
      <c r="R5" s="26" t="s">
        <v>5</v>
      </c>
      <c r="S5" s="26"/>
      <c r="T5" s="26"/>
      <c r="U5" s="26"/>
      <c r="V5" s="26"/>
      <c r="W5" s="26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5"/>
    </row>
    <row r="6" spans="2:103" x14ac:dyDescent="0.2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27" t="s">
        <v>7</v>
      </c>
      <c r="N6" s="26"/>
      <c r="O6" s="38">
        <v>1.1499999999999999</v>
      </c>
      <c r="P6" s="38"/>
      <c r="Q6" s="26"/>
      <c r="R6" s="26"/>
      <c r="S6" s="26"/>
      <c r="T6" s="26"/>
      <c r="U6" s="26"/>
      <c r="V6" s="26"/>
      <c r="W6" s="26"/>
      <c r="X6" s="26"/>
      <c r="Y6" s="28"/>
      <c r="Z6" s="28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5"/>
    </row>
    <row r="7" spans="2:103" x14ac:dyDescent="0.2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26" t="s">
        <v>8</v>
      </c>
      <c r="N7" s="26"/>
      <c r="O7" s="39">
        <f>+P5</f>
        <v>420</v>
      </c>
      <c r="P7" s="39"/>
      <c r="Q7" s="26" t="s">
        <v>9</v>
      </c>
      <c r="R7" s="39">
        <f>+O6</f>
        <v>1.1499999999999999</v>
      </c>
      <c r="S7" s="39"/>
      <c r="T7" s="29" t="s">
        <v>10</v>
      </c>
      <c r="U7" s="39">
        <f>O7/R7</f>
        <v>365.21739130434787</v>
      </c>
      <c r="V7" s="39"/>
      <c r="W7" s="26" t="s">
        <v>11</v>
      </c>
      <c r="X7" s="26"/>
      <c r="Y7" s="28"/>
      <c r="Z7" s="28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5"/>
    </row>
    <row r="8" spans="2:103" x14ac:dyDescent="0.2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27" t="s">
        <v>18</v>
      </c>
      <c r="N8" s="26"/>
      <c r="O8" s="38">
        <v>1.5</v>
      </c>
      <c r="P8" s="38"/>
      <c r="Q8" s="26"/>
      <c r="R8" s="30"/>
      <c r="S8" s="30"/>
      <c r="T8" s="29"/>
      <c r="U8" s="30"/>
      <c r="V8" s="30"/>
      <c r="W8" s="26"/>
      <c r="X8" s="28"/>
      <c r="Y8" s="28"/>
      <c r="Z8" s="28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5"/>
    </row>
    <row r="9" spans="2:103" x14ac:dyDescent="0.2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26" t="s">
        <v>12</v>
      </c>
      <c r="N9" s="26"/>
      <c r="O9" s="26"/>
      <c r="P9" s="26"/>
      <c r="Q9" s="26"/>
      <c r="R9" s="39">
        <v>0.35</v>
      </c>
      <c r="S9" s="39"/>
      <c r="T9" s="26" t="s">
        <v>13</v>
      </c>
      <c r="U9" s="26">
        <f>+P4</f>
        <v>35</v>
      </c>
      <c r="V9" s="29" t="s">
        <v>10</v>
      </c>
      <c r="W9" s="39">
        <f>R9*SQRT(U9)</f>
        <v>2.0706279240848655</v>
      </c>
      <c r="X9" s="39"/>
      <c r="Y9" s="26" t="s">
        <v>11</v>
      </c>
      <c r="Z9" s="26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5"/>
    </row>
    <row r="10" spans="2:103" ht="12" thickBot="1" x14ac:dyDescent="0.25">
      <c r="B10" s="3"/>
      <c r="C10" s="4"/>
      <c r="D10" s="4"/>
      <c r="E10" s="6"/>
      <c r="F10" s="6"/>
      <c r="G10" s="6"/>
      <c r="H10" s="6"/>
      <c r="I10" s="6"/>
      <c r="J10" s="6"/>
      <c r="K10" s="4"/>
      <c r="L10" s="4"/>
      <c r="M10" s="26" t="s">
        <v>14</v>
      </c>
      <c r="N10" s="26"/>
      <c r="O10" s="26"/>
      <c r="P10" s="26"/>
      <c r="Q10" s="26"/>
      <c r="R10" s="39">
        <f>+W9</f>
        <v>2.0706279240848655</v>
      </c>
      <c r="S10" s="39"/>
      <c r="T10" s="26" t="s">
        <v>15</v>
      </c>
      <c r="U10" s="39">
        <f>+O8</f>
        <v>1.5</v>
      </c>
      <c r="V10" s="39"/>
      <c r="W10" s="29" t="s">
        <v>10</v>
      </c>
      <c r="X10" s="39">
        <f>+R10/U10</f>
        <v>1.380418616056577</v>
      </c>
      <c r="Y10" s="39"/>
      <c r="Z10" s="26" t="s">
        <v>11</v>
      </c>
      <c r="AA10" s="4"/>
      <c r="AB10" s="4"/>
      <c r="AC10" s="4"/>
      <c r="AD10" s="4"/>
      <c r="AE10" s="4"/>
      <c r="AF10" s="4"/>
      <c r="AG10" s="6"/>
      <c r="AH10" s="6"/>
      <c r="AI10" s="6"/>
      <c r="AJ10" s="6"/>
      <c r="AK10" s="6"/>
      <c r="AL10" s="6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6"/>
      <c r="BJ10" s="6"/>
      <c r="BK10" s="6"/>
      <c r="BL10" s="6"/>
      <c r="BM10" s="6"/>
      <c r="BN10" s="6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5"/>
    </row>
    <row r="11" spans="2:103" x14ac:dyDescent="0.25">
      <c r="B11" s="3"/>
      <c r="C11" s="4"/>
      <c r="D11" s="4"/>
      <c r="E11" s="4"/>
      <c r="F11" s="7"/>
      <c r="G11" s="8"/>
      <c r="H11" s="8"/>
      <c r="I11" s="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7"/>
      <c r="AI11" s="8"/>
      <c r="AJ11" s="8"/>
      <c r="AK11" s="9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7"/>
      <c r="BK11" s="8"/>
      <c r="BL11" s="8"/>
      <c r="BM11" s="9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5"/>
    </row>
    <row r="12" spans="2:103" x14ac:dyDescent="0.25">
      <c r="B12" s="3"/>
      <c r="C12" s="4"/>
      <c r="D12" s="4"/>
      <c r="E12" s="4"/>
      <c r="F12" s="7"/>
      <c r="G12" s="8"/>
      <c r="H12" s="8"/>
      <c r="I12" s="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7"/>
      <c r="AI12" s="8"/>
      <c r="AJ12" s="8"/>
      <c r="AK12" s="9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7"/>
      <c r="BK12" s="8"/>
      <c r="BL12" s="8"/>
      <c r="BM12" s="9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5"/>
      <c r="CY12" s="28"/>
    </row>
    <row r="13" spans="2:103" x14ac:dyDescent="0.25">
      <c r="B13" s="3"/>
      <c r="C13" s="4"/>
      <c r="D13" s="4"/>
      <c r="E13" s="4"/>
      <c r="F13" s="7"/>
      <c r="G13" s="8"/>
      <c r="H13" s="8"/>
      <c r="I13" s="9"/>
      <c r="J13" s="4"/>
      <c r="K13" s="4"/>
      <c r="L13" s="4"/>
      <c r="M13" s="4"/>
      <c r="N13" s="4"/>
      <c r="O13" s="46">
        <f>(C18-2.5*2-MAX(K34,T36,AI34)/2/10-MAX(J48,T46,AV47)/2/10)</f>
        <v>53.400000000000006</v>
      </c>
      <c r="P13" s="46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7"/>
      <c r="AI13" s="8"/>
      <c r="AJ13" s="8"/>
      <c r="AK13" s="9"/>
      <c r="AL13" s="4"/>
      <c r="AM13" s="4"/>
      <c r="AN13" s="4"/>
      <c r="AO13" s="4"/>
      <c r="AP13" s="4"/>
      <c r="AQ13" s="4"/>
      <c r="AR13" s="4"/>
      <c r="AS13" s="4"/>
      <c r="AT13" s="4"/>
      <c r="AU13" s="46">
        <f>(C18-2.5*2-MAX(AI34,AY35,BK33)/2/10-MAX(AG49,AV45,BI49,AV47)/2/10)</f>
        <v>53.400000000000006</v>
      </c>
      <c r="AV13" s="46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7"/>
      <c r="BK13" s="8"/>
      <c r="BL13" s="8"/>
      <c r="BM13" s="9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5"/>
      <c r="CY13" s="28"/>
    </row>
    <row r="14" spans="2:103" x14ac:dyDescent="0.25">
      <c r="B14" s="3"/>
      <c r="C14" s="4"/>
      <c r="D14" s="4"/>
      <c r="E14" s="4"/>
      <c r="F14" s="7"/>
      <c r="G14" s="8"/>
      <c r="H14" s="8"/>
      <c r="I14" s="9"/>
      <c r="J14" s="4">
        <v>5</v>
      </c>
      <c r="K14" s="32" t="s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33">
        <v>5</v>
      </c>
      <c r="AH14" s="7"/>
      <c r="AI14" s="8"/>
      <c r="AJ14" s="8"/>
      <c r="AK14" s="9"/>
      <c r="AL14" s="4">
        <v>5</v>
      </c>
      <c r="AM14" s="32" t="s">
        <v>0</v>
      </c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33">
        <v>5</v>
      </c>
      <c r="BJ14" s="7"/>
      <c r="BK14" s="8"/>
      <c r="BL14" s="8"/>
      <c r="BM14" s="9"/>
      <c r="BN14" s="4">
        <v>5</v>
      </c>
      <c r="BO14" s="32" t="s">
        <v>0</v>
      </c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5"/>
      <c r="CY14" s="28"/>
    </row>
    <row r="15" spans="2:103" ht="12" thickBot="1" x14ac:dyDescent="0.3">
      <c r="B15" s="3"/>
      <c r="C15" s="4"/>
      <c r="D15" s="4"/>
      <c r="E15" s="4"/>
      <c r="F15" s="7"/>
      <c r="G15" s="8"/>
      <c r="H15" s="8"/>
      <c r="I15" s="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7"/>
      <c r="AI15" s="8"/>
      <c r="AJ15" s="8"/>
      <c r="AK15" s="9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7"/>
      <c r="BK15" s="8"/>
      <c r="BL15" s="8"/>
      <c r="BM15" s="9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10"/>
      <c r="CY15" s="28"/>
    </row>
    <row r="16" spans="2:103" x14ac:dyDescent="0.25">
      <c r="B16" s="3"/>
      <c r="C16" s="48" t="s">
        <v>0</v>
      </c>
      <c r="D16" s="48" t="s">
        <v>0</v>
      </c>
      <c r="E16" s="4"/>
      <c r="F16" s="7"/>
      <c r="G16" s="8"/>
      <c r="H16" s="8"/>
      <c r="I16" s="8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H16" s="8"/>
      <c r="AI16" s="8"/>
      <c r="AJ16" s="8"/>
      <c r="AK16" s="8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2"/>
      <c r="BJ16" s="8"/>
      <c r="BK16" s="8"/>
      <c r="BL16" s="8"/>
      <c r="BM16" s="8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0"/>
      <c r="CY16" s="28"/>
    </row>
    <row r="17" spans="2:83" x14ac:dyDescent="0.25">
      <c r="B17" s="3"/>
      <c r="C17" s="48"/>
      <c r="D17" s="48"/>
      <c r="E17" s="4"/>
      <c r="F17" s="7"/>
      <c r="G17" s="8"/>
      <c r="H17" s="8"/>
      <c r="I17" s="8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8"/>
      <c r="AH17" s="8"/>
      <c r="AI17" s="8"/>
      <c r="AJ17" s="8"/>
      <c r="AK17" s="8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8"/>
      <c r="BJ17" s="8"/>
      <c r="BK17" s="8"/>
      <c r="BL17" s="8"/>
      <c r="BM17" s="8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0"/>
    </row>
    <row r="18" spans="2:83" x14ac:dyDescent="0.25">
      <c r="B18" s="3"/>
      <c r="C18" s="50">
        <v>60</v>
      </c>
      <c r="D18" s="47">
        <f>+C18-2.5-MAX(J48,T46,T43,AV47)/10</f>
        <v>55.9</v>
      </c>
      <c r="E18" s="4"/>
      <c r="F18" s="7"/>
      <c r="G18" s="8"/>
      <c r="H18" s="8"/>
      <c r="I18" s="8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8"/>
      <c r="AH18" s="8"/>
      <c r="AI18" s="8"/>
      <c r="AJ18" s="8"/>
      <c r="AK18" s="8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8"/>
      <c r="BJ18" s="8"/>
      <c r="BK18" s="8"/>
      <c r="BL18" s="8"/>
      <c r="BM18" s="8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0"/>
    </row>
    <row r="19" spans="2:83" x14ac:dyDescent="0.25">
      <c r="B19" s="3"/>
      <c r="C19" s="50"/>
      <c r="D19" s="47"/>
      <c r="E19" s="4"/>
      <c r="F19" s="7"/>
      <c r="G19" s="8"/>
      <c r="H19" s="8"/>
      <c r="I19" s="8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8"/>
      <c r="AH19" s="8"/>
      <c r="AI19" s="8"/>
      <c r="AJ19" s="8"/>
      <c r="AK19" s="8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8"/>
      <c r="BJ19" s="8"/>
      <c r="BK19" s="8"/>
      <c r="BL19" s="8"/>
      <c r="BM19" s="8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0"/>
    </row>
    <row r="20" spans="2:83" x14ac:dyDescent="0.25">
      <c r="B20" s="3"/>
      <c r="C20" s="50"/>
      <c r="D20" s="47"/>
      <c r="E20" s="4"/>
      <c r="F20" s="7"/>
      <c r="G20" s="8"/>
      <c r="H20" s="8"/>
      <c r="I20" s="8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8"/>
      <c r="AH20" s="8"/>
      <c r="AI20" s="8"/>
      <c r="AJ20" s="8"/>
      <c r="AK20" s="8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8"/>
      <c r="BJ20" s="8"/>
      <c r="BK20" s="8"/>
      <c r="BL20" s="8"/>
      <c r="BM20" s="8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0"/>
    </row>
    <row r="21" spans="2:83" x14ac:dyDescent="0.25">
      <c r="B21" s="3"/>
      <c r="C21" s="4"/>
      <c r="D21" s="4"/>
      <c r="E21" s="4"/>
      <c r="F21" s="7"/>
      <c r="G21" s="8"/>
      <c r="H21" s="8"/>
      <c r="I21" s="8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8"/>
      <c r="AH21" s="8"/>
      <c r="AI21" s="8"/>
      <c r="AJ21" s="8"/>
      <c r="AK21" s="8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8"/>
      <c r="BJ21" s="8"/>
      <c r="BK21" s="8"/>
      <c r="BL21" s="8"/>
      <c r="BM21" s="8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0"/>
    </row>
    <row r="22" spans="2:83" ht="12" thickBot="1" x14ac:dyDescent="0.3">
      <c r="B22" s="3"/>
      <c r="C22" s="4"/>
      <c r="D22" s="4"/>
      <c r="E22" s="4"/>
      <c r="F22" s="7"/>
      <c r="G22" s="8"/>
      <c r="H22" s="8"/>
      <c r="I22" s="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5"/>
      <c r="AH22" s="8"/>
      <c r="AI22" s="8"/>
      <c r="AJ22" s="8"/>
      <c r="AK22" s="8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5"/>
      <c r="BJ22" s="8"/>
      <c r="BK22" s="8"/>
      <c r="BL22" s="8"/>
      <c r="BM22" s="8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0"/>
    </row>
    <row r="23" spans="2:83" x14ac:dyDescent="0.25">
      <c r="B23" s="3"/>
      <c r="C23" s="4"/>
      <c r="D23" s="4"/>
      <c r="E23" s="4"/>
      <c r="F23" s="7"/>
      <c r="G23" s="8"/>
      <c r="H23" s="8"/>
      <c r="I23" s="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7"/>
      <c r="AI23" s="8"/>
      <c r="AJ23" s="8"/>
      <c r="AK23" s="9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7"/>
      <c r="BK23" s="8"/>
      <c r="BL23" s="8"/>
      <c r="BM23" s="9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10"/>
    </row>
    <row r="24" spans="2:83" x14ac:dyDescent="0.25">
      <c r="B24" s="3"/>
      <c r="C24" s="4"/>
      <c r="D24" s="4"/>
      <c r="E24" s="4"/>
      <c r="F24" s="7"/>
      <c r="G24" s="8"/>
      <c r="H24" s="8"/>
      <c r="I24" s="9"/>
      <c r="J24" s="4"/>
      <c r="K24" s="32" t="s">
        <v>21</v>
      </c>
      <c r="L24" s="4"/>
      <c r="M24" s="35">
        <f>+C18*2</f>
        <v>120</v>
      </c>
      <c r="N24" s="35"/>
      <c r="O24" s="32" t="s">
        <v>0</v>
      </c>
      <c r="P24" s="4"/>
      <c r="Q24" s="4"/>
      <c r="R24" s="4"/>
      <c r="S24" s="4"/>
      <c r="T24" s="4"/>
      <c r="U24" s="35">
        <f>+U30-2*M24</f>
        <v>216</v>
      </c>
      <c r="V24" s="35"/>
      <c r="W24" s="32" t="s">
        <v>0</v>
      </c>
      <c r="X24" s="4"/>
      <c r="Y24" s="4"/>
      <c r="Z24" s="4"/>
      <c r="AA24" s="4"/>
      <c r="AB24" s="32" t="s">
        <v>21</v>
      </c>
      <c r="AC24" s="4"/>
      <c r="AD24" s="35">
        <f>+C18*2</f>
        <v>120</v>
      </c>
      <c r="AE24" s="35"/>
      <c r="AF24" s="32" t="s">
        <v>0</v>
      </c>
      <c r="AG24" s="4"/>
      <c r="AH24" s="7"/>
      <c r="AI24" s="8"/>
      <c r="AJ24" s="8"/>
      <c r="AK24" s="9"/>
      <c r="AL24" s="4"/>
      <c r="AM24" s="32" t="s">
        <v>21</v>
      </c>
      <c r="AN24" s="4"/>
      <c r="AO24" s="35">
        <f>+C18*2</f>
        <v>120</v>
      </c>
      <c r="AP24" s="35"/>
      <c r="AQ24" s="32" t="s">
        <v>0</v>
      </c>
      <c r="AR24" s="4"/>
      <c r="AS24" s="4"/>
      <c r="AT24" s="4"/>
      <c r="AU24" s="4"/>
      <c r="AV24" s="4"/>
      <c r="AW24" s="35">
        <f>+AW30-2*AO24</f>
        <v>118</v>
      </c>
      <c r="AX24" s="35"/>
      <c r="AY24" s="32" t="s">
        <v>0</v>
      </c>
      <c r="AZ24" s="4"/>
      <c r="BA24" s="4"/>
      <c r="BB24" s="4"/>
      <c r="BC24" s="4"/>
      <c r="BD24" s="32" t="s">
        <v>21</v>
      </c>
      <c r="BE24" s="4"/>
      <c r="BF24" s="35">
        <f>+C18*2</f>
        <v>120</v>
      </c>
      <c r="BG24" s="35"/>
      <c r="BH24" s="32" t="s">
        <v>0</v>
      </c>
      <c r="BI24" s="4"/>
      <c r="BJ24" s="7"/>
      <c r="BK24" s="8"/>
      <c r="BL24" s="8"/>
      <c r="BM24" s="9"/>
      <c r="BN24" s="4"/>
      <c r="BO24" s="32" t="s">
        <v>21</v>
      </c>
      <c r="BP24" s="4"/>
      <c r="BQ24" s="35">
        <f>+C18*2</f>
        <v>120</v>
      </c>
      <c r="BR24" s="35"/>
      <c r="BS24" s="32" t="s">
        <v>0</v>
      </c>
      <c r="BT24" s="4"/>
      <c r="BU24" s="4"/>
      <c r="BV24" s="4"/>
      <c r="BW24" s="4"/>
      <c r="BX24" s="4"/>
      <c r="BY24" s="35">
        <f>+BY30-2*BQ24</f>
        <v>133</v>
      </c>
      <c r="BZ24" s="35"/>
      <c r="CA24" s="32" t="s">
        <v>0</v>
      </c>
      <c r="CB24" s="4"/>
      <c r="CC24" s="4"/>
      <c r="CD24" s="4"/>
      <c r="CE24" s="5"/>
    </row>
    <row r="25" spans="2:83" x14ac:dyDescent="0.25">
      <c r="B25" s="3"/>
      <c r="C25" s="4"/>
      <c r="D25" s="4"/>
      <c r="E25" s="4"/>
      <c r="F25" s="7"/>
      <c r="G25" s="8"/>
      <c r="H25" s="8"/>
      <c r="I25" s="9"/>
      <c r="J25" s="32" t="s">
        <v>20</v>
      </c>
      <c r="L25" s="4"/>
      <c r="M25" s="4"/>
      <c r="N25" s="4"/>
      <c r="O25" s="4"/>
      <c r="P25" s="4"/>
      <c r="Q25" s="4"/>
      <c r="R25" s="4"/>
      <c r="S25" s="4"/>
      <c r="U25" s="32" t="s">
        <v>22</v>
      </c>
      <c r="V25" s="4"/>
      <c r="W25" s="4"/>
      <c r="X25" s="4"/>
      <c r="Y25" s="4"/>
      <c r="Z25" s="4"/>
      <c r="AA25" s="32" t="s">
        <v>20</v>
      </c>
      <c r="AC25" s="4"/>
      <c r="AD25" s="4"/>
      <c r="AE25" s="4"/>
      <c r="AF25" s="4"/>
      <c r="AG25" s="4"/>
      <c r="AH25" s="7"/>
      <c r="AI25" s="49"/>
      <c r="AJ25" s="49"/>
      <c r="AK25" s="9"/>
      <c r="AL25" s="32" t="s">
        <v>20</v>
      </c>
      <c r="AN25" s="4"/>
      <c r="AO25" s="4"/>
      <c r="AP25" s="4"/>
      <c r="AQ25" s="4"/>
      <c r="AR25" s="4"/>
      <c r="AS25" s="4"/>
      <c r="AT25" s="4"/>
      <c r="AU25" s="4"/>
      <c r="AW25" s="32" t="s">
        <v>22</v>
      </c>
      <c r="AX25" s="4"/>
      <c r="AY25" s="4"/>
      <c r="AZ25" s="4"/>
      <c r="BA25" s="4"/>
      <c r="BB25" s="4"/>
      <c r="BC25" s="32" t="s">
        <v>20</v>
      </c>
      <c r="BE25" s="4"/>
      <c r="BF25" s="4"/>
      <c r="BG25" s="4"/>
      <c r="BH25" s="4"/>
      <c r="BI25" s="4"/>
      <c r="BJ25" s="7"/>
      <c r="BK25" s="49"/>
      <c r="BL25" s="49"/>
      <c r="BM25" s="9"/>
      <c r="BN25" s="32" t="s">
        <v>20</v>
      </c>
      <c r="BP25" s="4"/>
      <c r="BQ25" s="4"/>
      <c r="BR25" s="4"/>
      <c r="BS25" s="4"/>
      <c r="BT25" s="4"/>
      <c r="BU25" s="4"/>
      <c r="BV25" s="4"/>
      <c r="BW25" s="4"/>
      <c r="BY25" s="32" t="s">
        <v>22</v>
      </c>
      <c r="BZ25" s="4"/>
      <c r="CA25" s="4"/>
      <c r="CB25" s="4"/>
      <c r="CC25" s="4"/>
      <c r="CD25" s="4"/>
      <c r="CE25" s="5"/>
    </row>
    <row r="26" spans="2:83" x14ac:dyDescent="0.25">
      <c r="B26" s="3"/>
      <c r="C26" s="4"/>
      <c r="D26" s="4"/>
      <c r="E26" s="4"/>
      <c r="F26" s="7"/>
      <c r="G26" s="8"/>
      <c r="H26" s="8"/>
      <c r="I26" s="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7"/>
      <c r="AI26" s="8"/>
      <c r="AJ26" s="8"/>
      <c r="AK26" s="9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7"/>
      <c r="BK26" s="8"/>
      <c r="BL26" s="8"/>
      <c r="BM26" s="9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5"/>
    </row>
    <row r="27" spans="2:83" x14ac:dyDescent="0.25">
      <c r="B27" s="3"/>
      <c r="C27" s="4"/>
      <c r="D27" s="4"/>
      <c r="E27" s="4"/>
      <c r="F27" s="7"/>
      <c r="G27" s="8"/>
      <c r="H27" s="8"/>
      <c r="I27" s="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7"/>
      <c r="AI27" s="8"/>
      <c r="AJ27" s="8"/>
      <c r="AK27" s="9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7"/>
      <c r="BK27" s="8"/>
      <c r="BL27" s="8"/>
      <c r="BM27" s="9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5"/>
    </row>
    <row r="28" spans="2:83" ht="12" thickBot="1" x14ac:dyDescent="0.3">
      <c r="B28" s="3"/>
      <c r="C28" s="4"/>
      <c r="D28" s="4"/>
      <c r="E28" s="4"/>
      <c r="F28" s="7"/>
      <c r="G28" s="8"/>
      <c r="H28" s="8"/>
      <c r="I28" s="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7"/>
      <c r="AI28" s="8"/>
      <c r="AJ28" s="8"/>
      <c r="AK28" s="9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7"/>
      <c r="BK28" s="8"/>
      <c r="BL28" s="8"/>
      <c r="BM28" s="9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5"/>
    </row>
    <row r="29" spans="2:83" x14ac:dyDescent="0.25">
      <c r="B29" s="3"/>
      <c r="C29" s="4"/>
      <c r="D29" s="4"/>
      <c r="E29" s="16"/>
      <c r="F29" s="16"/>
      <c r="G29" s="16"/>
      <c r="H29" s="16"/>
      <c r="I29" s="16"/>
      <c r="J29" s="1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16"/>
      <c r="AH29" s="16"/>
      <c r="AI29" s="16"/>
      <c r="AJ29" s="16"/>
      <c r="AK29" s="16"/>
      <c r="AL29" s="16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16"/>
      <c r="BJ29" s="16"/>
      <c r="BK29" s="16"/>
      <c r="BL29" s="16"/>
      <c r="BM29" s="16"/>
      <c r="BN29" s="16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5"/>
    </row>
    <row r="30" spans="2:83" x14ac:dyDescent="0.25">
      <c r="B30" s="3"/>
      <c r="C30" s="4"/>
      <c r="D30" s="4"/>
      <c r="E30" s="4"/>
      <c r="F30" s="4"/>
      <c r="G30" s="43">
        <v>40</v>
      </c>
      <c r="H30" s="43"/>
      <c r="I30" s="4" t="s">
        <v>0</v>
      </c>
      <c r="J30" s="4"/>
      <c r="K30" s="4"/>
      <c r="L30" s="4"/>
      <c r="M30" s="4"/>
      <c r="N30" s="4"/>
      <c r="O30" s="4"/>
      <c r="P30" s="4"/>
      <c r="Q30" s="4"/>
      <c r="R30" s="4"/>
      <c r="S30" s="4" t="s">
        <v>1</v>
      </c>
      <c r="T30" s="4"/>
      <c r="U30" s="43">
        <v>456</v>
      </c>
      <c r="V30" s="43"/>
      <c r="W30" s="4" t="s">
        <v>0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3">
        <v>50</v>
      </c>
      <c r="AJ30" s="43"/>
      <c r="AK30" s="4" t="s">
        <v>0</v>
      </c>
      <c r="AL30" s="4"/>
      <c r="AM30" s="4"/>
      <c r="AN30" s="4"/>
      <c r="AO30" s="4"/>
      <c r="AP30" s="4"/>
      <c r="AQ30" s="4"/>
      <c r="AR30" s="4"/>
      <c r="AS30" s="4"/>
      <c r="AT30" s="4"/>
      <c r="AU30" s="4" t="s">
        <v>1</v>
      </c>
      <c r="AV30" s="4"/>
      <c r="AW30" s="43">
        <v>358</v>
      </c>
      <c r="AX30" s="43"/>
      <c r="AY30" s="4" t="s">
        <v>0</v>
      </c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3">
        <v>60</v>
      </c>
      <c r="BL30" s="43"/>
      <c r="BM30" s="4" t="s">
        <v>0</v>
      </c>
      <c r="BN30" s="4"/>
      <c r="BO30" s="4"/>
      <c r="BP30" s="4"/>
      <c r="BQ30" s="4"/>
      <c r="BR30" s="4"/>
      <c r="BS30" s="4"/>
      <c r="BT30" s="4"/>
      <c r="BU30" s="4"/>
      <c r="BV30" s="4"/>
      <c r="BW30" s="4" t="s">
        <v>1</v>
      </c>
      <c r="BX30" s="4"/>
      <c r="BY30" s="43">
        <v>373</v>
      </c>
      <c r="BZ30" s="43"/>
      <c r="CA30" s="4" t="s">
        <v>0</v>
      </c>
      <c r="CB30" s="4"/>
      <c r="CC30" s="4"/>
      <c r="CD30" s="4"/>
      <c r="CE30" s="5"/>
    </row>
    <row r="31" spans="2:83" s="21" customFormat="1" x14ac:dyDescent="0.25">
      <c r="B31" s="17"/>
      <c r="C31" s="18"/>
      <c r="D31" s="18"/>
      <c r="E31" s="18"/>
      <c r="F31" s="18"/>
      <c r="G31" s="19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  <c r="V31" s="19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9"/>
      <c r="AJ31" s="19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9"/>
      <c r="AX31" s="19"/>
      <c r="AY31" s="18"/>
      <c r="AZ31" s="18"/>
      <c r="BA31" s="18"/>
      <c r="BB31" s="18"/>
      <c r="BC31" s="18"/>
      <c r="BD31" s="18"/>
      <c r="BE31" s="45">
        <f>AW30/4</f>
        <v>89.5</v>
      </c>
      <c r="BF31" s="45"/>
      <c r="BG31" s="18"/>
      <c r="BH31" s="18"/>
      <c r="BI31" s="18"/>
      <c r="BJ31" s="18"/>
      <c r="BK31" s="19"/>
      <c r="BL31" s="19"/>
      <c r="BM31" s="18"/>
      <c r="BN31" s="18"/>
      <c r="BO31" s="18"/>
      <c r="BP31" s="45">
        <f>BY30/4</f>
        <v>93.25</v>
      </c>
      <c r="BQ31" s="45"/>
      <c r="BR31" s="18"/>
      <c r="BS31" s="18"/>
      <c r="BT31" s="18"/>
      <c r="BU31" s="18"/>
      <c r="BV31" s="18"/>
      <c r="BW31" s="18"/>
      <c r="BX31" s="18"/>
      <c r="BY31" s="19"/>
      <c r="BZ31" s="19"/>
      <c r="CA31" s="18"/>
      <c r="CB31" s="18"/>
      <c r="CC31" s="18"/>
      <c r="CD31" s="18"/>
      <c r="CE31" s="20"/>
    </row>
    <row r="32" spans="2:83" s="21" customFormat="1" x14ac:dyDescent="0.25">
      <c r="B32" s="17"/>
      <c r="C32" s="18"/>
      <c r="D32" s="18"/>
      <c r="E32" s="18"/>
      <c r="F32" s="18"/>
      <c r="G32" s="19"/>
      <c r="H32" s="19"/>
      <c r="I32" s="18"/>
      <c r="J32" s="18"/>
      <c r="K32" s="18"/>
      <c r="L32" s="44">
        <f>U30/4</f>
        <v>114</v>
      </c>
      <c r="M32" s="44"/>
      <c r="N32" s="18"/>
      <c r="O32" s="18"/>
      <c r="P32" s="18"/>
      <c r="Q32" s="18"/>
      <c r="R32" s="18"/>
      <c r="S32" s="18"/>
      <c r="T32" s="18"/>
      <c r="U32" s="19"/>
      <c r="V32" s="19"/>
      <c r="W32" s="18"/>
      <c r="X32" s="18"/>
      <c r="Y32" s="18"/>
      <c r="Z32" s="18"/>
      <c r="AA32" s="18"/>
      <c r="AB32" s="18"/>
      <c r="AC32" s="44">
        <f>U30/4</f>
        <v>114</v>
      </c>
      <c r="AD32" s="44"/>
      <c r="AE32" s="18"/>
      <c r="AF32" s="18"/>
      <c r="AG32" s="18"/>
      <c r="AH32" s="18"/>
      <c r="AI32" s="19"/>
      <c r="AJ32" s="19"/>
      <c r="AK32" s="18"/>
      <c r="AL32" s="18"/>
      <c r="AM32" s="18"/>
      <c r="AN32" s="45">
        <f>AW30/4</f>
        <v>89.5</v>
      </c>
      <c r="AO32" s="45"/>
      <c r="AP32" s="18"/>
      <c r="AQ32" s="18"/>
      <c r="AR32" s="18"/>
      <c r="AS32" s="18"/>
      <c r="AT32" s="18"/>
      <c r="AU32" s="18"/>
      <c r="AV32" s="18"/>
      <c r="AW32" s="19"/>
      <c r="AX32" s="19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9"/>
      <c r="BL32" s="19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9"/>
      <c r="BZ32" s="19"/>
      <c r="CA32" s="18"/>
      <c r="CB32" s="18"/>
      <c r="CC32" s="18"/>
      <c r="CD32" s="18"/>
      <c r="CE32" s="20"/>
    </row>
    <row r="33" spans="2:83" x14ac:dyDescent="0.25"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E33" s="4"/>
      <c r="BF33" s="4"/>
      <c r="BG33" s="37">
        <f>AW30/4+BK30+BY30/4</f>
        <v>242.75</v>
      </c>
      <c r="BH33" s="37"/>
      <c r="BI33" s="4"/>
      <c r="BJ33" s="4"/>
      <c r="BK33" s="36">
        <v>16</v>
      </c>
      <c r="BL33" s="36"/>
      <c r="BM33" s="4"/>
      <c r="BN33" s="4"/>
      <c r="BO33" s="4" t="s">
        <v>2</v>
      </c>
      <c r="BP33" s="37">
        <f>+BG33</f>
        <v>242.75</v>
      </c>
      <c r="BQ33" s="35"/>
      <c r="BR33" s="4" t="s">
        <v>0</v>
      </c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5"/>
    </row>
    <row r="34" spans="2:83" x14ac:dyDescent="0.25">
      <c r="B34" s="3"/>
      <c r="C34" s="4"/>
      <c r="D34" s="4"/>
      <c r="E34" s="4"/>
      <c r="F34" s="4"/>
      <c r="G34" s="4"/>
      <c r="H34" s="37">
        <f>G30+U30/4-2.5</f>
        <v>151.5</v>
      </c>
      <c r="I34" s="37"/>
      <c r="J34" s="4"/>
      <c r="K34" s="36">
        <v>16</v>
      </c>
      <c r="L34" s="36"/>
      <c r="M34" s="4"/>
      <c r="N34" s="4" t="s">
        <v>2</v>
      </c>
      <c r="O34" s="37">
        <f>+H34+D37</f>
        <v>204.9</v>
      </c>
      <c r="P34" s="35"/>
      <c r="Q34" s="4" t="s">
        <v>0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7">
        <f>U30/4+AI30+AW30/4</f>
        <v>253.5</v>
      </c>
      <c r="AF34" s="37"/>
      <c r="AG34" s="4"/>
      <c r="AH34" s="4"/>
      <c r="AI34" s="36">
        <v>16</v>
      </c>
      <c r="AJ34" s="36"/>
      <c r="AK34" s="4"/>
      <c r="AL34" s="4"/>
      <c r="AM34" s="4" t="s">
        <v>2</v>
      </c>
      <c r="AN34" s="37">
        <f>+AE34</f>
        <v>253.5</v>
      </c>
      <c r="AO34" s="35"/>
      <c r="AP34" s="4" t="s">
        <v>0</v>
      </c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5"/>
    </row>
    <row r="35" spans="2:83" x14ac:dyDescent="0.25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37">
        <f>+U30/4+AI30+AW30+BK30+BY30/4</f>
        <v>675.25</v>
      </c>
      <c r="AV35" s="37"/>
      <c r="AW35" s="4"/>
      <c r="AX35" s="4"/>
      <c r="AY35" s="36">
        <v>16</v>
      </c>
      <c r="AZ35" s="36"/>
      <c r="BA35" s="4"/>
      <c r="BB35" s="4"/>
      <c r="BC35" s="4" t="s">
        <v>2</v>
      </c>
      <c r="BD35" s="37">
        <f>+AU35</f>
        <v>675.25</v>
      </c>
      <c r="BE35" s="35"/>
      <c r="BF35" s="4" t="s">
        <v>0</v>
      </c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5"/>
    </row>
    <row r="36" spans="2:83" x14ac:dyDescent="0.25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35">
        <f>+G30+U30+AI30+AW30/4-2.5</f>
        <v>633</v>
      </c>
      <c r="N36" s="35"/>
      <c r="O36" s="4"/>
      <c r="P36" s="4"/>
      <c r="Q36" s="4"/>
      <c r="R36" s="4"/>
      <c r="S36" s="4"/>
      <c r="T36" s="36">
        <v>16</v>
      </c>
      <c r="U36" s="36"/>
      <c r="V36" s="4"/>
      <c r="W36" s="4"/>
      <c r="X36" s="4" t="s">
        <v>2</v>
      </c>
      <c r="Y36" s="37">
        <f>+D37+M36</f>
        <v>686.4</v>
      </c>
      <c r="Z36" s="35"/>
      <c r="AA36" s="4" t="s">
        <v>0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5"/>
    </row>
    <row r="37" spans="2:83" x14ac:dyDescent="0.25">
      <c r="B37" s="3"/>
      <c r="C37" s="4"/>
      <c r="D37" s="37">
        <f>+O13</f>
        <v>53.400000000000006</v>
      </c>
      <c r="E37" s="37"/>
      <c r="F37" s="4"/>
      <c r="G37" s="4"/>
      <c r="H37" s="4"/>
      <c r="I37" s="4"/>
      <c r="J37" s="37">
        <f>D18/2</f>
        <v>27.95</v>
      </c>
      <c r="K37" s="37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37">
        <f>D18/2</f>
        <v>27.95</v>
      </c>
      <c r="AG37" s="37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37">
        <f>D18/2</f>
        <v>27.95</v>
      </c>
      <c r="BO37" s="37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5"/>
    </row>
    <row r="38" spans="2:83" x14ac:dyDescent="0.25">
      <c r="B38" s="3"/>
      <c r="C38" s="4"/>
      <c r="D38" s="4"/>
      <c r="E38" s="4"/>
      <c r="F38" s="4"/>
      <c r="G38" s="4"/>
      <c r="H38" s="37">
        <f>G30-2.5+D18/2</f>
        <v>65.45</v>
      </c>
      <c r="I38" s="3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37">
        <f>+AI30+D18/2+AW30/4</f>
        <v>167.45</v>
      </c>
      <c r="AK38" s="37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37">
        <f>+BK30+D18/2+AW30/4</f>
        <v>177.45</v>
      </c>
      <c r="BL38" s="37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5"/>
    </row>
    <row r="39" spans="2:83" x14ac:dyDescent="0.25"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37">
        <f>D18/2</f>
        <v>27.95</v>
      </c>
      <c r="AM39" s="37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37">
        <f>D18/2</f>
        <v>27.95</v>
      </c>
      <c r="BI39" s="37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5"/>
    </row>
    <row r="40" spans="2:83" x14ac:dyDescent="0.25">
      <c r="B40" s="3"/>
      <c r="C40" s="4"/>
      <c r="D40" s="4"/>
      <c r="E40" s="4"/>
      <c r="F40" s="4"/>
      <c r="G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37">
        <f>+U30/4+AI30+D18/2</f>
        <v>191.95</v>
      </c>
      <c r="AI40" s="37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37">
        <f>+BY30/4+BK30+D18/2</f>
        <v>181.2</v>
      </c>
      <c r="BL40" s="37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5"/>
    </row>
    <row r="41" spans="2:83" x14ac:dyDescent="0.25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7">
        <f>SQRT(O13^2+O13^2)</f>
        <v>75.519004230723283</v>
      </c>
      <c r="O41" s="37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37">
        <f>+N41</f>
        <v>75.519004230723283</v>
      </c>
      <c r="AC41" s="35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5"/>
    </row>
    <row r="42" spans="2:83" x14ac:dyDescent="0.25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37">
        <f>+BD43</f>
        <v>75.519004230723283</v>
      </c>
      <c r="BR42" s="35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5"/>
    </row>
    <row r="43" spans="2:83" x14ac:dyDescent="0.25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37">
        <f>U30-D18-2*O13</f>
        <v>293.3</v>
      </c>
      <c r="R43" s="37"/>
      <c r="S43" s="4"/>
      <c r="T43" s="36">
        <v>16</v>
      </c>
      <c r="U43" s="36"/>
      <c r="V43" s="4"/>
      <c r="W43" s="4" t="s">
        <v>2</v>
      </c>
      <c r="X43" s="37">
        <f>+D37+H38+Q43+AJ38+N41+AB41</f>
        <v>730.63800846144659</v>
      </c>
      <c r="Y43" s="35"/>
      <c r="Z43" s="4"/>
      <c r="AA43" s="4"/>
      <c r="AB43" s="4"/>
      <c r="AC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37">
        <f>SQRT(AU13^2+AU13^2)</f>
        <v>75.519004230723283</v>
      </c>
      <c r="AQ43" s="35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37">
        <f>+AP43</f>
        <v>75.519004230723283</v>
      </c>
      <c r="BE43" s="35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37">
        <f>BY30-D18-2*AU13</f>
        <v>210.3</v>
      </c>
      <c r="BV43" s="37"/>
      <c r="BW43" s="4"/>
      <c r="BX43" s="36">
        <v>16</v>
      </c>
      <c r="BY43" s="36"/>
      <c r="BZ43" s="4"/>
      <c r="CA43" s="4"/>
      <c r="CB43" s="4"/>
      <c r="CC43" s="4"/>
      <c r="CD43" s="4"/>
      <c r="CE43" s="5"/>
    </row>
    <row r="44" spans="2:83" x14ac:dyDescent="0.25"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E44" s="35">
        <f>MAX(((MAX(0.12*$U$7/$X$10*AV47,20*AV47)*IF(AND(AV47&gt;32,40&gt;=AV47),100/(132-AV47),1))-AI30*10)/10,50*AV47/10-AI30)</f>
        <v>30</v>
      </c>
      <c r="AF44" s="35"/>
      <c r="AG44" s="4"/>
      <c r="AH44" s="4"/>
      <c r="AI44" s="4"/>
      <c r="AJ44" s="4"/>
      <c r="AK44" s="4"/>
      <c r="AL44" s="4"/>
      <c r="AM44" s="35">
        <f>MAX(((MAX(0.12*$U$7/$X$10*T46,20*T46)*IF(AND(T46&gt;32,40&gt;=T46),100/(132-T46),1))-AI30*10)/10,50*T46/10-AI30)</f>
        <v>30</v>
      </c>
      <c r="AN44" s="35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G44" s="35">
        <f>MAX(((MAX(0.12*$U$7/$X$10*BX46,20*BX46)*IF(AND(BX46&gt;32,40&gt;=BX46),100/(132-BX46),1))-BK30*10)/10,50*BX46/10-BK30)</f>
        <v>20</v>
      </c>
      <c r="BH44" s="35"/>
      <c r="BI44" s="4"/>
      <c r="BJ44" s="4"/>
      <c r="BK44" s="4"/>
      <c r="BL44" s="4"/>
      <c r="BM44" s="4"/>
      <c r="BN44" s="4"/>
      <c r="BO44" s="35">
        <f>MAX(((MAX(0.12*$U$7/$X$10*AV47,20*AV47)*IF(AND(AV47&gt;32,40&gt;=AV47),100/(132-AV47),1))-BK30*10)/10,50*AV47/10-BK30)</f>
        <v>20</v>
      </c>
      <c r="BP44" s="35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5"/>
    </row>
    <row r="45" spans="2:83" x14ac:dyDescent="0.25"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37">
        <f>AW30-D18-2*AU13</f>
        <v>195.3</v>
      </c>
      <c r="AT45" s="37"/>
      <c r="AU45" s="4"/>
      <c r="AV45" s="36">
        <v>16</v>
      </c>
      <c r="AW45" s="36"/>
      <c r="AX45" s="4"/>
      <c r="AY45" s="4" t="s">
        <v>2</v>
      </c>
      <c r="AZ45" s="37">
        <f>+AH40+AP43+AS45+BD43+BK40</f>
        <v>719.4880084614465</v>
      </c>
      <c r="BA45" s="35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5"/>
    </row>
    <row r="46" spans="2:83" x14ac:dyDescent="0.25"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37">
        <f>AM44+AI30+U30+G30-2.5</f>
        <v>573.5</v>
      </c>
      <c r="N46" s="37"/>
      <c r="O46" s="4"/>
      <c r="P46" s="4"/>
      <c r="Q46" s="4"/>
      <c r="R46" s="4"/>
      <c r="S46" s="4"/>
      <c r="T46" s="36">
        <v>16</v>
      </c>
      <c r="U46" s="36"/>
      <c r="V46" s="4"/>
      <c r="W46" s="4"/>
      <c r="X46" s="4" t="s">
        <v>2</v>
      </c>
      <c r="Y46" s="37">
        <f>+M46+D47</f>
        <v>626.9</v>
      </c>
      <c r="Z46" s="35"/>
      <c r="AA46" s="4" t="s">
        <v>0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36">
        <v>16</v>
      </c>
      <c r="BY46" s="36"/>
      <c r="BZ46" s="4"/>
      <c r="CA46" s="4"/>
      <c r="CB46" s="4"/>
      <c r="CC46" s="4"/>
      <c r="CD46" s="4"/>
      <c r="CE46" s="5"/>
    </row>
    <row r="47" spans="2:83" x14ac:dyDescent="0.25">
      <c r="B47" s="3"/>
      <c r="C47" s="4"/>
      <c r="D47" s="37">
        <f>+D37</f>
        <v>53.400000000000006</v>
      </c>
      <c r="E47" s="3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35">
        <f>AE44+AI30+AW30+BK30+BO44</f>
        <v>518</v>
      </c>
      <c r="AT47" s="35"/>
      <c r="AU47" s="4"/>
      <c r="AV47" s="36">
        <v>16</v>
      </c>
      <c r="AW47" s="36"/>
      <c r="AX47" s="4"/>
      <c r="AY47" s="4" t="s">
        <v>2</v>
      </c>
      <c r="AZ47" s="37">
        <f>+AS47</f>
        <v>518</v>
      </c>
      <c r="BA47" s="35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5"/>
    </row>
    <row r="48" spans="2:83" x14ac:dyDescent="0.25">
      <c r="B48" s="3"/>
      <c r="C48" s="4"/>
      <c r="D48" s="4"/>
      <c r="E48" s="4"/>
      <c r="F48" s="4"/>
      <c r="G48" s="37">
        <f>MAX(G30-2.5+U30/4,50*J48/10)</f>
        <v>151.5</v>
      </c>
      <c r="H48" s="37"/>
      <c r="I48" s="4"/>
      <c r="J48" s="36">
        <v>16</v>
      </c>
      <c r="K48" s="36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5"/>
    </row>
    <row r="49" spans="2:83" x14ac:dyDescent="0.25"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37">
        <f>MAX(U30/4,50*AG49/10-AI30)+AI30+MAX(AW30/4,50*AG49/10-AI30)</f>
        <v>253.5</v>
      </c>
      <c r="AE49" s="37"/>
      <c r="AF49" s="4"/>
      <c r="AG49" s="36">
        <v>16</v>
      </c>
      <c r="AH49" s="36"/>
      <c r="AI49" s="4"/>
      <c r="AJ49" s="4" t="s">
        <v>2</v>
      </c>
      <c r="AK49" s="37">
        <f>+AD49</f>
        <v>253.5</v>
      </c>
      <c r="AL49" s="37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37">
        <f>MAX(AW30/4,50*BI49/10-BK30)+BK30+MAX(BY30/4,50*BI49/10-BK30)</f>
        <v>242.75</v>
      </c>
      <c r="BG49" s="37"/>
      <c r="BH49" s="4"/>
      <c r="BI49" s="36">
        <v>16</v>
      </c>
      <c r="BJ49" s="36"/>
      <c r="BK49" s="4"/>
      <c r="BL49" s="4" t="s">
        <v>2</v>
      </c>
      <c r="BM49" s="37">
        <f>+BF49</f>
        <v>242.75</v>
      </c>
      <c r="BN49" s="37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5"/>
    </row>
    <row r="50" spans="2:83" x14ac:dyDescent="0.25">
      <c r="B50" s="3"/>
      <c r="C50" s="4"/>
      <c r="D50" s="4"/>
      <c r="E50" s="4"/>
      <c r="F50" s="4"/>
      <c r="G50" s="4"/>
      <c r="H50" s="4"/>
      <c r="I50" s="4"/>
      <c r="J50" s="4"/>
      <c r="K50" s="4"/>
      <c r="L50" s="35">
        <f>MAX(U30/4,50*J48/10-G30)</f>
        <v>114</v>
      </c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5"/>
    </row>
    <row r="51" spans="2:83" x14ac:dyDescent="0.25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35">
        <f>MAX(U30/4,50*AG49/10-AI30)</f>
        <v>114</v>
      </c>
      <c r="AD51" s="35"/>
      <c r="AE51" s="4"/>
      <c r="AF51" s="4"/>
      <c r="AG51" s="4"/>
      <c r="AH51" s="4"/>
      <c r="AI51" s="4"/>
      <c r="AJ51" s="4"/>
      <c r="AK51" s="4"/>
      <c r="AL51" s="4"/>
      <c r="AM51" s="4"/>
      <c r="AN51" s="37">
        <f>MAX(AW30/4,50*AG49/10-AI30)</f>
        <v>89.5</v>
      </c>
      <c r="AO51" s="37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37">
        <f>MAX(AW30/4,50*BI49/10-BK30)</f>
        <v>89.5</v>
      </c>
      <c r="BF51" s="37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37">
        <f>MAX(BY30/4,50*BI49/10-BK30)</f>
        <v>93.25</v>
      </c>
      <c r="BR51" s="37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5"/>
    </row>
    <row r="52" spans="2:83" ht="12" thickBot="1" x14ac:dyDescent="0.3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4"/>
    </row>
    <row r="54" spans="2:83" x14ac:dyDescent="0.25">
      <c r="AI54" s="51"/>
      <c r="AJ54" s="34"/>
      <c r="AK54" s="34"/>
    </row>
    <row r="56" spans="2:83" x14ac:dyDescent="0.25">
      <c r="U56" s="34"/>
      <c r="V56" s="34"/>
    </row>
  </sheetData>
  <sheetProtection algorithmName="SHA-512" hashValue="dstQdCYt327R6NCtAtnBALvQL23zE5Z3soDpfu9zHCpu59S/XvVx5gcFX9MlwrYS28cPOWu4AaH+UYlCdHLMlg==" saltValue="SBWeVcZc3ff3N0XVkYL9ug==" spinCount="100000" sheet="1" objects="1" scenarios="1"/>
  <mergeCells count="105">
    <mergeCell ref="BQ24:BR24"/>
    <mergeCell ref="BY24:BZ24"/>
    <mergeCell ref="D47:E47"/>
    <mergeCell ref="D37:E37"/>
    <mergeCell ref="Y36:Z36"/>
    <mergeCell ref="AI54:AK54"/>
    <mergeCell ref="M24:N24"/>
    <mergeCell ref="AD24:AE24"/>
    <mergeCell ref="U24:V24"/>
    <mergeCell ref="AB41:AC41"/>
    <mergeCell ref="L50:M50"/>
    <mergeCell ref="BE51:BF51"/>
    <mergeCell ref="BQ51:BR51"/>
    <mergeCell ref="AC51:AD51"/>
    <mergeCell ref="AN51:AO51"/>
    <mergeCell ref="BM49:BN49"/>
    <mergeCell ref="AD49:AE49"/>
    <mergeCell ref="AG49:AH49"/>
    <mergeCell ref="AK49:AL49"/>
    <mergeCell ref="BF49:BG49"/>
    <mergeCell ref="C18:C20"/>
    <mergeCell ref="C16:C17"/>
    <mergeCell ref="AI25:AJ25"/>
    <mergeCell ref="AI30:AJ30"/>
    <mergeCell ref="G30:H30"/>
    <mergeCell ref="U30:V30"/>
    <mergeCell ref="G48:H48"/>
    <mergeCell ref="H38:I38"/>
    <mergeCell ref="M36:N36"/>
    <mergeCell ref="X43:Y43"/>
    <mergeCell ref="N41:O41"/>
    <mergeCell ref="T36:U36"/>
    <mergeCell ref="T43:U43"/>
    <mergeCell ref="Y46:Z46"/>
    <mergeCell ref="M46:N46"/>
    <mergeCell ref="T46:U46"/>
    <mergeCell ref="AJ38:AK38"/>
    <mergeCell ref="Q43:R43"/>
    <mergeCell ref="AE34:AF34"/>
    <mergeCell ref="J48:K48"/>
    <mergeCell ref="K34:L34"/>
    <mergeCell ref="AI34:AJ34"/>
    <mergeCell ref="O34:P34"/>
    <mergeCell ref="AH40:AI40"/>
    <mergeCell ref="AU13:AV13"/>
    <mergeCell ref="D18:D20"/>
    <mergeCell ref="D16:D17"/>
    <mergeCell ref="J37:K37"/>
    <mergeCell ref="BK25:BL25"/>
    <mergeCell ref="BK30:BL30"/>
    <mergeCell ref="AU35:AV35"/>
    <mergeCell ref="AY35:AZ35"/>
    <mergeCell ref="BD35:BE35"/>
    <mergeCell ref="O13:P13"/>
    <mergeCell ref="AW30:AX30"/>
    <mergeCell ref="H34:I34"/>
    <mergeCell ref="L32:M32"/>
    <mergeCell ref="AN34:AO34"/>
    <mergeCell ref="AO24:AP24"/>
    <mergeCell ref="AW24:AX24"/>
    <mergeCell ref="BF24:BG24"/>
    <mergeCell ref="B2:CE2"/>
    <mergeCell ref="AS47:AT47"/>
    <mergeCell ref="AZ47:BA47"/>
    <mergeCell ref="BG33:BH33"/>
    <mergeCell ref="BK33:BL33"/>
    <mergeCell ref="BP33:BQ33"/>
    <mergeCell ref="BK38:BL38"/>
    <mergeCell ref="BQ42:BR42"/>
    <mergeCell ref="BY30:BZ30"/>
    <mergeCell ref="AS45:AT45"/>
    <mergeCell ref="BD43:BE43"/>
    <mergeCell ref="BK40:BL40"/>
    <mergeCell ref="AZ45:BA45"/>
    <mergeCell ref="AC32:AD32"/>
    <mergeCell ref="AN32:AO32"/>
    <mergeCell ref="BN37:BO37"/>
    <mergeCell ref="BE31:BF31"/>
    <mergeCell ref="BP31:BQ31"/>
    <mergeCell ref="BH39:BI39"/>
    <mergeCell ref="AF37:AG37"/>
    <mergeCell ref="AL39:AM39"/>
    <mergeCell ref="AV45:AW45"/>
    <mergeCell ref="O8:P8"/>
    <mergeCell ref="R9:S9"/>
    <mergeCell ref="P5:Q5"/>
    <mergeCell ref="AE44:AF44"/>
    <mergeCell ref="O6:P6"/>
    <mergeCell ref="O7:P7"/>
    <mergeCell ref="R7:S7"/>
    <mergeCell ref="W9:X9"/>
    <mergeCell ref="R10:S10"/>
    <mergeCell ref="U10:V10"/>
    <mergeCell ref="X10:Y10"/>
    <mergeCell ref="U7:V7"/>
    <mergeCell ref="U56:V56"/>
    <mergeCell ref="AM44:AN44"/>
    <mergeCell ref="BG44:BH44"/>
    <mergeCell ref="BO44:BP44"/>
    <mergeCell ref="BX46:BY46"/>
    <mergeCell ref="BU43:BV43"/>
    <mergeCell ref="BX43:BY43"/>
    <mergeCell ref="BI49:BJ49"/>
    <mergeCell ref="AP43:AQ43"/>
    <mergeCell ref="AV47:AW47"/>
  </mergeCells>
  <dataValidations disablePrompts="1" count="1">
    <dataValidation type="list" allowBlank="1" showInputMessage="1" showErrorMessage="1" sqref="P5:Q5" xr:uid="{3FC0741E-AC9F-4681-B29F-FDA3963EC44D}">
      <formula1>"420,500"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2016-07-27T12:38:43Z</dcterms:created>
  <dcterms:modified xsi:type="dcterms:W3CDTF">2019-11-22T10:17:48Z</dcterms:modified>
</cp:coreProperties>
</file>